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396" windowWidth="19760" windowHeight="11960" tabRatio="601" firstSheet="1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'Sheet1'!$A$1:$N$653</definedName>
    <definedName name="_xlnm.Print_Area" localSheetId="2">'Sheet2'!$A$1:$O$258</definedName>
    <definedName name="_xlnm.Print_Area" localSheetId="3">'Sheet3'!#REF!</definedName>
    <definedName name="_xlnm.Print_Area" localSheetId="0">'Sheet4'!$A$1:$G$56</definedName>
  </definedNames>
  <calcPr fullCalcOnLoad="1"/>
</workbook>
</file>

<file path=xl/sharedStrings.xml><?xml version="1.0" encoding="utf-8"?>
<sst xmlns="http://schemas.openxmlformats.org/spreadsheetml/2006/main" count="5742" uniqueCount="2048">
  <si>
    <t>Dutcher</t>
  </si>
  <si>
    <t>210/230</t>
  </si>
  <si>
    <t>428,5-2</t>
  </si>
  <si>
    <t>428,5-1</t>
  </si>
  <si>
    <t>LF,3-2</t>
  </si>
  <si>
    <t>200/420</t>
  </si>
  <si>
    <t>LF,3-1</t>
  </si>
  <si>
    <t>380/460</t>
  </si>
  <si>
    <t>TCTEX</t>
  </si>
  <si>
    <t>400/500</t>
  </si>
  <si>
    <t>TOPO</t>
  </si>
  <si>
    <t>44,4-2</t>
  </si>
  <si>
    <t>120/320+120</t>
  </si>
  <si>
    <t>139,1-1</t>
  </si>
  <si>
    <t>62,21</t>
  </si>
  <si>
    <t>230/290</t>
  </si>
  <si>
    <t>62,4-2</t>
  </si>
  <si>
    <t>460+280+180/460</t>
  </si>
  <si>
    <t>62,4-1</t>
  </si>
  <si>
    <t>460/490</t>
  </si>
  <si>
    <t>62,0</t>
  </si>
  <si>
    <t>AGK(51,15)</t>
  </si>
  <si>
    <t>125+100/200</t>
  </si>
  <si>
    <t>51,7-1</t>
  </si>
  <si>
    <t>240+220/300</t>
  </si>
  <si>
    <t>51,10-1</t>
  </si>
  <si>
    <t>420+100/280+120+100</t>
  </si>
  <si>
    <t>51,23</t>
  </si>
  <si>
    <t>Supplemental Data Table I. From Rymarquis et. Al 2005</t>
  </si>
  <si>
    <t xml:space="preserve">Sheet 1 </t>
  </si>
  <si>
    <t>Sheet 2</t>
  </si>
  <si>
    <t>Location in genome</t>
  </si>
  <si>
    <t>Primers and conditions</t>
  </si>
  <si>
    <t>LF4</t>
  </si>
  <si>
    <t>AY231294</t>
  </si>
  <si>
    <t>GP336</t>
  </si>
  <si>
    <t>GP221</t>
  </si>
  <si>
    <t>GP324</t>
  </si>
  <si>
    <t>AF467702</t>
  </si>
  <si>
    <t>BI996414</t>
  </si>
  <si>
    <t>AF467703</t>
  </si>
  <si>
    <t>TAACGCTCGCATACAAGCTCCGTAGGTAGG</t>
  </si>
  <si>
    <t>ACACCGACGCCATCAGTGCAACACGTACAC</t>
  </si>
  <si>
    <t>GCTTCATCCGGCGCCCAGGCCCATCCCAGC</t>
  </si>
  <si>
    <t>PCMA1</t>
  </si>
  <si>
    <t>CNC54</t>
  </si>
  <si>
    <t>CNA10</t>
  </si>
  <si>
    <t>LF2</t>
  </si>
  <si>
    <t>CNC8</t>
  </si>
  <si>
    <t>CNC53</t>
  </si>
  <si>
    <t>M63</t>
  </si>
  <si>
    <t>GP330</t>
  </si>
  <si>
    <t>ODA6</t>
  </si>
  <si>
    <t>GP31</t>
  </si>
  <si>
    <t>GP346D</t>
  </si>
  <si>
    <t>GP227</t>
  </si>
  <si>
    <t>GP399</t>
  </si>
  <si>
    <t>ALK</t>
  </si>
  <si>
    <t>GP114</t>
  </si>
  <si>
    <t>CNC63</t>
  </si>
  <si>
    <t>TUB1</t>
  </si>
  <si>
    <t>IDA4</t>
  </si>
  <si>
    <t>PF9 (IDA1)</t>
  </si>
  <si>
    <t>U61364</t>
  </si>
  <si>
    <t>AV392622</t>
  </si>
  <si>
    <t>GSK3</t>
  </si>
  <si>
    <t>BI873562</t>
  </si>
  <si>
    <t>AF337037</t>
  </si>
  <si>
    <t>X55382</t>
  </si>
  <si>
    <t>PTX4</t>
  </si>
  <si>
    <t>AY398642</t>
  </si>
  <si>
    <t>AY398643</t>
  </si>
  <si>
    <t>AY398637</t>
  </si>
  <si>
    <t>M10064</t>
  </si>
  <si>
    <t>TYTGTTCGGGTTKGTCGAACCAATTGGCGG</t>
  </si>
  <si>
    <t>GCCCCCAAGCCATGAAGGTGCAAGTGAATC</t>
  </si>
  <si>
    <t>GTTTGCCTCCAAGGTGATGGGCACGTCCGA</t>
  </si>
  <si>
    <t>CTCGAGCTCTCCTGCCGCAAGCAACGGCAA</t>
  </si>
  <si>
    <t>CTH1 (SCT1)</t>
  </si>
  <si>
    <t>CCATGACAAACGCACTGCGGTGGCACAGAC</t>
  </si>
  <si>
    <t>CGTACAGTCGTTTCTCTCGTGCCGTGTACA*T or C</t>
  </si>
  <si>
    <t>CACCTCAAGTCAGGCCAAACAGGTGGTGTT</t>
  </si>
  <si>
    <t>TGCACGCCTRCAATCAAACTCGGTGTTTCT*A or G</t>
  </si>
  <si>
    <t>CAGGTTCAAGRCCAGGAAGGCCAGCTTCCA</t>
  </si>
  <si>
    <t>ACCTCCCGAGCCTTAAGCTCTCTATGTTTC</t>
  </si>
  <si>
    <t>TGCCTGGTGACCGTGCCCCCTTGGAGGCGT</t>
  </si>
  <si>
    <t>TCCATTGAATACTTGAATCGTCTAGGCACG</t>
  </si>
  <si>
    <t>CGCCGAAGGAGAGCGCCAGCGGTAAAAATG</t>
  </si>
  <si>
    <t>BE725171</t>
  </si>
  <si>
    <t>AF199021</t>
  </si>
  <si>
    <t>Sequence</t>
  </si>
  <si>
    <t>LG</t>
  </si>
  <si>
    <t>Cen Dist</t>
  </si>
  <si>
    <t>Scaffold</t>
  </si>
  <si>
    <t>Mets</t>
  </si>
  <si>
    <t>18K3L12</t>
  </si>
  <si>
    <t>CTTTGCCCCTGGACTTCTC</t>
  </si>
  <si>
    <t>TTAGCGGTTTATTGGATTGTGG</t>
  </si>
  <si>
    <t>18K3L27</t>
  </si>
  <si>
    <t>CCTACTGCCACGCCACCACACT</t>
  </si>
  <si>
    <t>CCGAGGGCAACAACAACAATCA</t>
  </si>
  <si>
    <t>18K3L14</t>
  </si>
  <si>
    <t>AACGGCCGTACACAAGTGAAC</t>
  </si>
  <si>
    <t>CGTGCGGGCATTTCTGT</t>
  </si>
  <si>
    <t>18K3L24</t>
  </si>
  <si>
    <t>CACCCTCCCCCAGCAAAATCA</t>
  </si>
  <si>
    <t>TCAGCCCGTCTTGTGTTGGTCA</t>
  </si>
  <si>
    <t>18K3L32</t>
  </si>
  <si>
    <t>ATTCACCCGGCGTCCACAGGTA</t>
  </si>
  <si>
    <t>CAAGGGCGGCGGCATAAGGTAG</t>
  </si>
  <si>
    <t>18K3L28</t>
  </si>
  <si>
    <t>CCATGCGGAGGGAGGACTTACT</t>
  </si>
  <si>
    <t>GCGTATTGGTGGCGTTGTGAA</t>
  </si>
  <si>
    <t>18K3L36</t>
  </si>
  <si>
    <t>CAAGCGGGCTGGTCAAAATG</t>
  </si>
  <si>
    <t>CCCAATGAAAGGCAAGGTTCTG</t>
  </si>
  <si>
    <t>18K3L58</t>
  </si>
  <si>
    <t>CGCCGCTCCGTCAAGGTT</t>
  </si>
  <si>
    <t>GGGCGTCCGAGGTGAAGATGTA</t>
  </si>
  <si>
    <t>18K3L31</t>
  </si>
  <si>
    <t>GGGTTGTAGTAGCGGGTGAA</t>
  </si>
  <si>
    <t>TAGCGGAAAGAAAGGAGTTGGT</t>
  </si>
  <si>
    <t>18K3L44</t>
  </si>
  <si>
    <t>AGGCCGGCCAATCAGGTCAGT</t>
  </si>
  <si>
    <t>GGCCGGCCTCTTTGTGTCTGTC</t>
  </si>
  <si>
    <t>18K3L45</t>
  </si>
  <si>
    <t>CGGGGGTTGGACAGAGAC</t>
  </si>
  <si>
    <t>CAGCGAGGTCATCTACCACATT</t>
  </si>
  <si>
    <t>18K3L54</t>
  </si>
  <si>
    <t>TGCTAGCTGGGGTCAAGAGA</t>
  </si>
  <si>
    <t>18K3L61</t>
  </si>
  <si>
    <t>AAGGGGGAACACAGGAGGTCTA</t>
  </si>
  <si>
    <t>GGCGCCATAACATTTGTCTCAG</t>
  </si>
  <si>
    <t>18K3T7</t>
  </si>
  <si>
    <t>CCGGGAACCAGGGGTAGC</t>
  </si>
  <si>
    <t>AGGGACAGGCCATTGACATTGT</t>
  </si>
  <si>
    <t>U36752</t>
  </si>
  <si>
    <t>ATCTCTGACCCCAAGCTGAA</t>
  </si>
  <si>
    <t>ACACTGCACACGAGTTTTGC</t>
  </si>
  <si>
    <t>ID512</t>
  </si>
  <si>
    <t>I</t>
  </si>
  <si>
    <t>1.5</t>
  </si>
  <si>
    <t>55</t>
  </si>
  <si>
    <t>525, 211</t>
  </si>
  <si>
    <t>324, 508</t>
  </si>
  <si>
    <t>287, 171</t>
  </si>
  <si>
    <t>426, ~450</t>
  </si>
  <si>
    <t>317, 205</t>
  </si>
  <si>
    <t>113, 283</t>
  </si>
  <si>
    <t>558, 257</t>
  </si>
  <si>
    <t>572, ~625</t>
  </si>
  <si>
    <t>VFL5</t>
  </si>
  <si>
    <t>AF305613</t>
  </si>
  <si>
    <t>BG854228</t>
  </si>
  <si>
    <t>TCCCACTTCTCCACTCCCTA</t>
  </si>
  <si>
    <t>TCACGTCTTTGTCCGACCCGGCTGGCAGTC</t>
  </si>
  <si>
    <t>TGCCCAACGAAAAACCGCAT</t>
  </si>
  <si>
    <t>339, 193</t>
  </si>
  <si>
    <t>140, 396</t>
  </si>
  <si>
    <t>500</t>
  </si>
  <si>
    <t>200</t>
  </si>
  <si>
    <t>350</t>
  </si>
  <si>
    <t>CNA50</t>
  </si>
  <si>
    <t>CNC66</t>
  </si>
  <si>
    <t>GP337</t>
  </si>
  <si>
    <t>LC7</t>
  </si>
  <si>
    <t>CNB2</t>
  </si>
  <si>
    <t>AV626610</t>
  </si>
  <si>
    <t>AF154916</t>
  </si>
  <si>
    <t>AW676510</t>
  </si>
  <si>
    <t>PSBQ (OEE3)</t>
  </si>
  <si>
    <t>AF140239</t>
  </si>
  <si>
    <t>CTGCGGGTGCACACACAGTCCAGGTGCACA</t>
  </si>
  <si>
    <t>GTACGACGCCCTGATGTACGGCGGCCTGCC</t>
  </si>
  <si>
    <t>ANT</t>
  </si>
  <si>
    <t>CNA47</t>
  </si>
  <si>
    <t>HSP70C</t>
  </si>
  <si>
    <t>UNI2</t>
  </si>
  <si>
    <t>PF16</t>
  </si>
  <si>
    <t>GP35</t>
  </si>
  <si>
    <t>GP209</t>
  </si>
  <si>
    <t>CNB6</t>
  </si>
  <si>
    <t>CNA36</t>
  </si>
  <si>
    <t>PSBO (OEE1)</t>
  </si>
  <si>
    <t>X65194</t>
  </si>
  <si>
    <t>BI997794</t>
  </si>
  <si>
    <t>U40057</t>
  </si>
  <si>
    <t>AF467704</t>
  </si>
  <si>
    <t>GTGGTGATGGTAGCGATAACGTGCACTCGA</t>
  </si>
  <si>
    <t>ATGAATGCAGGGCTGTCGCACACGTCACGC</t>
  </si>
  <si>
    <t>ACCGGCCAAACCAGTGCCCCGCACATGACA</t>
  </si>
  <si>
    <t>CGCTTCCCACACTTTAGGTTTTCCCGCTCT</t>
  </si>
  <si>
    <t>CGTGCGGACTGCAGGTGATGTGGACTCCCC</t>
  </si>
  <si>
    <t>CTGGAAGAGGAAGAAGCGGCTGGTGACGCC</t>
  </si>
  <si>
    <t>CGGCGCCACCTCCCTGTCGGAGGTGGACTT</t>
  </si>
  <si>
    <t>GP359</t>
  </si>
  <si>
    <t>GP39</t>
  </si>
  <si>
    <t>GP441</t>
  </si>
  <si>
    <t>GP204</t>
  </si>
  <si>
    <t>CNC72</t>
  </si>
  <si>
    <t>GP220</t>
  </si>
  <si>
    <t>GP145</t>
  </si>
  <si>
    <t>GP52</t>
  </si>
  <si>
    <t>CNA26</t>
  </si>
  <si>
    <t>AY219892</t>
  </si>
  <si>
    <t>AF525922</t>
  </si>
  <si>
    <t>Vysotskaia</t>
  </si>
  <si>
    <t>GP350</t>
  </si>
  <si>
    <t>AF525921</t>
  </si>
  <si>
    <t>AF525920</t>
  </si>
  <si>
    <t>AV634482</t>
  </si>
  <si>
    <t>ACTAACCTMRCAAACCAYCCAACTACCCA</t>
  </si>
  <si>
    <t>AGCGGGGTATCCTATTTAAATCAGCTAGCT</t>
  </si>
  <si>
    <t>CAGCAGCGCAAACACGGAGCCCATGTGAGG</t>
  </si>
  <si>
    <t>CAGCAACAGCAGCAGCAGCGGCGGTAGTGC</t>
  </si>
  <si>
    <t>GCACTGCAAGCGGGCTCGCGACCTCCATCA</t>
  </si>
  <si>
    <t>ACGCTAACCTTCCCGCAGCTCCACCCGCAG</t>
  </si>
  <si>
    <t>GCCGCCAGCTGGCCCACATACGGCCGCACG</t>
  </si>
  <si>
    <t>TCCGCGGAAATCGGGCGAGTACCGGTTGGG</t>
  </si>
  <si>
    <t>GTTGGATGGCCTTTTTGCGTGTTGGCGCA</t>
  </si>
  <si>
    <t>TCAACAGCGACCGCCCGAAACAGCCTCCCA</t>
  </si>
  <si>
    <t>PF24 (RSP2)</t>
  </si>
  <si>
    <t>AY373262</t>
  </si>
  <si>
    <t>CNA19</t>
  </si>
  <si>
    <t>GP49</t>
  </si>
  <si>
    <t>PSBW</t>
  </si>
  <si>
    <t>S6-2</t>
  </si>
  <si>
    <t>SD165</t>
  </si>
  <si>
    <t>X76299</t>
  </si>
  <si>
    <t>AF170026</t>
  </si>
  <si>
    <t>TGAAAACATGAGGAACGGGAAACTCAACG</t>
  </si>
  <si>
    <t>BG847467</t>
  </si>
  <si>
    <t>AF525923</t>
  </si>
  <si>
    <t>TGATWGCGSTGAGCCCTGCTCGGCACTTCT*</t>
  </si>
  <si>
    <t>U61371</t>
  </si>
  <si>
    <t xml:space="preserve">-2.55 </t>
  </si>
  <si>
    <t xml:space="preserve">25.2 </t>
  </si>
  <si>
    <t>EST925020F05</t>
  </si>
  <si>
    <t>BE442454</t>
  </si>
  <si>
    <t>S68</t>
  </si>
  <si>
    <t>GP384</t>
  </si>
  <si>
    <t>RPS20</t>
  </si>
  <si>
    <t>CNA35</t>
  </si>
  <si>
    <t>ARS</t>
  </si>
  <si>
    <t>J134</t>
  </si>
  <si>
    <t>GP431</t>
  </si>
  <si>
    <t>GP223</t>
  </si>
  <si>
    <t>AF467708</t>
  </si>
  <si>
    <t>BF862047</t>
  </si>
  <si>
    <t>AV622556</t>
  </si>
  <si>
    <t>AY437924</t>
  </si>
  <si>
    <t>DHC8</t>
  </si>
  <si>
    <t>GAGACTGGCAGGCTGCTGAGGCAGTGTGTC</t>
  </si>
  <si>
    <t>GGGCAGGGTGTGCAGCTGAGTGTGCGGGGT</t>
  </si>
  <si>
    <t>CTCGTCGAAGCAGGCCCAGGCGCCGCTGCT</t>
  </si>
  <si>
    <t>-3?</t>
  </si>
  <si>
    <t>GCAGGTGTCCTTTCACCGGGCGGGTGCGGA</t>
  </si>
  <si>
    <t>ACCACACGCAGGTTCCGACATGCGGCAGCC</t>
  </si>
  <si>
    <t>GP13</t>
  </si>
  <si>
    <t>AF467701</t>
  </si>
  <si>
    <t>CAGTCAGGCAGTGGCGAGGCCGTGACGACC</t>
  </si>
  <si>
    <t>ACYLC</t>
  </si>
  <si>
    <t>AW676021</t>
  </si>
  <si>
    <t>350, smaller on 3%</t>
  </si>
  <si>
    <t>428, larger on 3%</t>
  </si>
  <si>
    <t>436, smaller on 3%</t>
  </si>
  <si>
    <t>U68060</t>
  </si>
  <si>
    <t>RIB43A</t>
  </si>
  <si>
    <t>AF196576</t>
  </si>
  <si>
    <t>S316</t>
  </si>
  <si>
    <t>BQ815166</t>
  </si>
  <si>
    <t>CNB22</t>
  </si>
  <si>
    <t>CPC1</t>
  </si>
  <si>
    <t>CNC21</t>
  </si>
  <si>
    <t>CSBP</t>
  </si>
  <si>
    <t>GP201</t>
  </si>
  <si>
    <t>GP317</t>
  </si>
  <si>
    <t>NAC2</t>
  </si>
  <si>
    <t>GP32</t>
  </si>
  <si>
    <t>AY442312</t>
  </si>
  <si>
    <t>AJ271460</t>
  </si>
  <si>
    <t>AY442311</t>
  </si>
  <si>
    <r>
      <t>-6.2 (</t>
    </r>
    <r>
      <rPr>
        <sz val="10"/>
        <color indexed="10"/>
        <rFont val="Arial"/>
        <family val="2"/>
      </rPr>
      <t>-7.6</t>
    </r>
    <r>
      <rPr>
        <sz val="10"/>
        <rFont val="Arial"/>
        <family val="0"/>
      </rPr>
      <t>)</t>
    </r>
  </si>
  <si>
    <r>
      <t>-18.9 (</t>
    </r>
    <r>
      <rPr>
        <sz val="10"/>
        <color indexed="10"/>
        <rFont val="Arial"/>
        <family val="2"/>
      </rPr>
      <t>-23.5</t>
    </r>
    <r>
      <rPr>
        <sz val="10"/>
        <rFont val="Arial"/>
        <family val="0"/>
      </rPr>
      <t>)</t>
    </r>
  </si>
  <si>
    <r>
      <t>-23.5 (</t>
    </r>
    <r>
      <rPr>
        <sz val="10"/>
        <color indexed="10"/>
        <rFont val="Arial"/>
        <family val="2"/>
      </rPr>
      <t>-35.0</t>
    </r>
    <r>
      <rPr>
        <sz val="10"/>
        <rFont val="Arial"/>
        <family val="0"/>
      </rPr>
      <t>)</t>
    </r>
  </si>
  <si>
    <r>
      <t>-19.9 (</t>
    </r>
    <r>
      <rPr>
        <sz val="10"/>
        <color indexed="10"/>
        <rFont val="Arial"/>
        <family val="2"/>
      </rPr>
      <t>-24.6</t>
    </r>
    <r>
      <rPr>
        <sz val="10"/>
        <rFont val="Arial"/>
        <family val="0"/>
      </rPr>
      <t>)</t>
    </r>
  </si>
  <si>
    <r>
      <t>20.0 (</t>
    </r>
    <r>
      <rPr>
        <sz val="10"/>
        <color indexed="10"/>
        <rFont val="Arial"/>
        <family val="2"/>
      </rPr>
      <t>10.9</t>
    </r>
    <r>
      <rPr>
        <sz val="10"/>
        <rFont val="Arial"/>
        <family val="0"/>
      </rPr>
      <t>)</t>
    </r>
  </si>
  <si>
    <r>
      <t>21.1 (</t>
    </r>
    <r>
      <rPr>
        <sz val="10"/>
        <color indexed="10"/>
        <rFont val="Arial"/>
        <family val="2"/>
      </rPr>
      <t>20.0</t>
    </r>
    <r>
      <rPr>
        <sz val="10"/>
        <rFont val="Arial"/>
        <family val="0"/>
      </rPr>
      <t>)</t>
    </r>
  </si>
  <si>
    <r>
      <t>-19.7 (</t>
    </r>
    <r>
      <rPr>
        <sz val="10"/>
        <color indexed="10"/>
        <rFont val="Arial"/>
        <family val="2"/>
      </rPr>
      <t>-19.2</t>
    </r>
    <r>
      <rPr>
        <sz val="10"/>
        <rFont val="Arial"/>
        <family val="0"/>
      </rPr>
      <t>)</t>
    </r>
  </si>
  <si>
    <t>GP437</t>
  </si>
  <si>
    <t>RSB1</t>
  </si>
  <si>
    <t>AY398641</t>
  </si>
  <si>
    <t>BI722838</t>
  </si>
  <si>
    <t>AJ012098</t>
  </si>
  <si>
    <t>PF15</t>
  </si>
  <si>
    <t>KF79</t>
  </si>
  <si>
    <t>GP1</t>
  </si>
  <si>
    <t>KF85</t>
  </si>
  <si>
    <t>KF80</t>
  </si>
  <si>
    <t>KF78</t>
  </si>
  <si>
    <t>KF83</t>
  </si>
  <si>
    <t>AY597210</t>
  </si>
  <si>
    <t>GATGTGCTGCATGCCCTGGATGTCGCCCGC</t>
  </si>
  <si>
    <t>GCGTCCGGAGCCAGCGCCGGAGGCGCCGCC</t>
  </si>
  <si>
    <t>AACCCGATGGAGGCGCGCGAGCGGAACTTT</t>
  </si>
  <si>
    <t>ATGCTTGCACGTCGAACGCCGAAAACACGA</t>
  </si>
  <si>
    <t>GTCGATGAGCACGCGGTCCAGCAGCGGAAT</t>
  </si>
  <si>
    <t>CGCGCGCGCGCGCGGACTGCCGTTTTTGTT</t>
  </si>
  <si>
    <t>-2</t>
  </si>
  <si>
    <t>TGAGTGGAGGACGCCATGAGTAAGTA</t>
  </si>
  <si>
    <t>AGCCACAACGCAGCAGTCCTGGAGGTCCGC</t>
  </si>
  <si>
    <t>GGCGGTGCGCCAGGGCGTGCGCTCCACCGC</t>
  </si>
  <si>
    <t>TATACCGGGTATTCTGTGAACGTCCCCAAA</t>
  </si>
  <si>
    <t>AY601882</t>
  </si>
  <si>
    <t xml:space="preserve">80 </t>
  </si>
  <si>
    <t>309, ~290</t>
  </si>
  <si>
    <t>522, ~490</t>
  </si>
  <si>
    <t>561, 389</t>
  </si>
  <si>
    <t>114,  349  473</t>
  </si>
  <si>
    <t>376,~350</t>
  </si>
  <si>
    <t xml:space="preserve">CGGCGACAAGGACGTCAACAACG                            </t>
  </si>
  <si>
    <t>BAC 2H4</t>
  </si>
  <si>
    <t>NIT2</t>
  </si>
  <si>
    <t>BAC 2D13</t>
  </si>
  <si>
    <t>~109685</t>
  </si>
  <si>
    <t xml:space="preserve">TGTGGGAGCGGGAGTGACTGCA </t>
  </si>
  <si>
    <t>72</t>
  </si>
  <si>
    <t>GP54</t>
  </si>
  <si>
    <t>BLD1</t>
  </si>
  <si>
    <t>cM</t>
  </si>
  <si>
    <t>GGTGTATTCGGGTAGCTTGTCCATTTGC</t>
  </si>
  <si>
    <t>AF397450</t>
  </si>
  <si>
    <t>470,~500</t>
  </si>
  <si>
    <t>GP7</t>
  </si>
  <si>
    <t>MUT6</t>
  </si>
  <si>
    <t>GCTCACCTGCACCATGGATGGCAAGGTGCG</t>
  </si>
  <si>
    <t>AF305070</t>
  </si>
  <si>
    <t>CNC19</t>
  </si>
  <si>
    <t>AV621283</t>
  </si>
  <si>
    <t>AGGTATACGCACCGGCGGACAGATTGGCCG</t>
  </si>
  <si>
    <t xml:space="preserve">I </t>
  </si>
  <si>
    <t>MT</t>
  </si>
  <si>
    <t>HSP70B</t>
  </si>
  <si>
    <t>EST 925005B02</t>
  </si>
  <si>
    <t>TPX</t>
  </si>
  <si>
    <t>EST925994G12</t>
  </si>
  <si>
    <t>CNA80</t>
  </si>
  <si>
    <t>VFL3</t>
  </si>
  <si>
    <t>CNC30</t>
  </si>
  <si>
    <t>PF14</t>
  </si>
  <si>
    <t>PFT201</t>
  </si>
  <si>
    <t>ICL</t>
  </si>
  <si>
    <t>CABI</t>
  </si>
  <si>
    <t>PP1</t>
  </si>
  <si>
    <t>CNA9</t>
  </si>
  <si>
    <t>GAS3</t>
  </si>
  <si>
    <t>X96502</t>
  </si>
  <si>
    <t>BI528445</t>
  </si>
  <si>
    <t>BE441377</t>
  </si>
  <si>
    <t>AF312025</t>
  </si>
  <si>
    <t>BE441360</t>
  </si>
  <si>
    <t>BI816487</t>
  </si>
  <si>
    <t>M24072</t>
  </si>
  <si>
    <t>X14549</t>
  </si>
  <si>
    <t>U18765</t>
  </si>
  <si>
    <t>X65119</t>
  </si>
  <si>
    <t>AF156101</t>
  </si>
  <si>
    <t>BG843541</t>
  </si>
  <si>
    <t>RPS4</t>
  </si>
  <si>
    <t>BG850189</t>
  </si>
  <si>
    <t>EST925003F02</t>
  </si>
  <si>
    <t>CAGTCCATTCGCAGCACTACTGTCAACTGC</t>
  </si>
  <si>
    <t>TGCAGCCACACGAGACGTTTGAGCCCACCT</t>
  </si>
  <si>
    <t>ACAAGGCCTACACCAACCACCCCGCGTT</t>
  </si>
  <si>
    <t>TGACATGTGCAAGCATGTCATCCAGCGCCT</t>
  </si>
  <si>
    <t>TCACCCTGGCCTGTCGAACGTCAAGTAGCA</t>
  </si>
  <si>
    <t>CCGAGGTACGTAGTGCAAGAAGAGTGTGCG</t>
  </si>
  <si>
    <t>17G22A</t>
  </si>
  <si>
    <t>CGCGCTGCAAGTCCGAGTCAGT</t>
  </si>
  <si>
    <t>AGCCGTTCCTGCGTTCCGATGT</t>
  </si>
  <si>
    <t xml:space="preserve">GAR1 </t>
  </si>
  <si>
    <t>Hinf 1</t>
  </si>
  <si>
    <t>GP205</t>
  </si>
  <si>
    <t>AV396486</t>
  </si>
  <si>
    <t>HEMA</t>
  </si>
  <si>
    <t>GP332</t>
  </si>
  <si>
    <t>CNC43</t>
  </si>
  <si>
    <t>AF467706</t>
  </si>
  <si>
    <t>344, 189</t>
  </si>
  <si>
    <t>ACTGCCTTCTGGCTCGTATGCGGG</t>
  </si>
  <si>
    <t>CYTC6</t>
  </si>
  <si>
    <t>AAGCGCGTTCATGGTTCGGCC</t>
  </si>
  <si>
    <t xml:space="preserve">GTGTAGCTAGCTTTTGCCCCGGCA </t>
  </si>
  <si>
    <t>CATCACGCAAATGGACACGTTCCG</t>
  </si>
  <si>
    <t>ACE3863</t>
  </si>
  <si>
    <t>BI729422</t>
  </si>
  <si>
    <t xml:space="preserve">GCCAAGGGGGCATGCAGTGCTA </t>
  </si>
  <si>
    <t>CACGGCCCCATAAATAGCGCGA</t>
  </si>
  <si>
    <t>CAGCACATTCCCGCTTACTTGCAGTG</t>
  </si>
  <si>
    <t xml:space="preserve">CLPK1                      </t>
  </si>
  <si>
    <t>AB042714</t>
  </si>
  <si>
    <t xml:space="preserve">GGATGGCAGCGTACCAGCTGTCAC </t>
  </si>
  <si>
    <t xml:space="preserve">CACCGCATGTGTATTGGAGGCGC </t>
  </si>
  <si>
    <t>ATGCAGCAACGGTAGGCGCTAGCG</t>
  </si>
  <si>
    <t>RAA2</t>
  </si>
  <si>
    <t>AJ243394</t>
  </si>
  <si>
    <t>ATTGACCACTGCGGCGCTAGCG</t>
  </si>
  <si>
    <t xml:space="preserve">TAGTAGGGGCATCCGTGGCTCTCG     </t>
  </si>
  <si>
    <t>59.0</t>
  </si>
  <si>
    <t>ODA1</t>
  </si>
  <si>
    <t>AY039618</t>
  </si>
  <si>
    <t>GACGCGGCGGTGATGGGC</t>
  </si>
  <si>
    <t xml:space="preserve">CCCCGAGCGGATTGAGGTAATGG            </t>
  </si>
  <si>
    <t xml:space="preserve">CAAGGGTTCAGGGGCAGAATACCG   </t>
  </si>
  <si>
    <t xml:space="preserve"> IDA7</t>
  </si>
  <si>
    <t>AF159260</t>
  </si>
  <si>
    <t xml:space="preserve">TGCTTATGGAAGGGCTGGGCGG </t>
  </si>
  <si>
    <t>CTTGCGCCCGCCTCAGACACG</t>
  </si>
  <si>
    <t>GCGCAAGGCTTCGTCAGGCTGTC</t>
  </si>
  <si>
    <t>+/-</t>
  </si>
  <si>
    <t xml:space="preserve">PKA </t>
  </si>
  <si>
    <t>AV390434</t>
  </si>
  <si>
    <t>DIC8</t>
  </si>
  <si>
    <t xml:space="preserve"> S6175</t>
  </si>
  <si>
    <t xml:space="preserve"> GP226</t>
  </si>
  <si>
    <t>BQ824598</t>
  </si>
  <si>
    <t>GAS18</t>
  </si>
  <si>
    <t xml:space="preserve">GP383 </t>
  </si>
  <si>
    <t>CNA43</t>
  </si>
  <si>
    <t xml:space="preserve">EST 925007A05 </t>
  </si>
  <si>
    <t>BE441583</t>
  </si>
  <si>
    <t>GP15</t>
  </si>
  <si>
    <t xml:space="preserve"> AY398638</t>
  </si>
  <si>
    <t xml:space="preserve">GP36 </t>
  </si>
  <si>
    <t>AY398640</t>
  </si>
  <si>
    <t xml:space="preserve">CNC17 </t>
  </si>
  <si>
    <t>BI724441</t>
  </si>
  <si>
    <t>GP130</t>
  </si>
  <si>
    <t>S641</t>
  </si>
  <si>
    <t>OPSINB</t>
  </si>
  <si>
    <t xml:space="preserve">  AF508968</t>
  </si>
  <si>
    <t>NDK</t>
  </si>
  <si>
    <t xml:space="preserve"> BE725926</t>
  </si>
  <si>
    <t xml:space="preserve">S6135 </t>
  </si>
  <si>
    <t>CNB8</t>
  </si>
  <si>
    <t xml:space="preserve"> BG848462</t>
  </si>
  <si>
    <t>DHC5</t>
  </si>
  <si>
    <t xml:space="preserve"> U61368</t>
  </si>
  <si>
    <t>GP225</t>
  </si>
  <si>
    <t>AY220531</t>
  </si>
  <si>
    <t>GP366</t>
  </si>
  <si>
    <t>AY220530</t>
  </si>
  <si>
    <t>CNA72</t>
  </si>
  <si>
    <r>
      <t>RBCS2</t>
    </r>
  </si>
  <si>
    <t xml:space="preserve"> X04472</t>
  </si>
  <si>
    <t xml:space="preserve">ZYMC16 </t>
  </si>
  <si>
    <t>EST 925017A02</t>
  </si>
  <si>
    <t>BE442289</t>
  </si>
  <si>
    <t>S321</t>
  </si>
  <si>
    <t>BU650605</t>
  </si>
  <si>
    <t>GCACTGGGTTAGCTTGGCACCGGGACAGCG</t>
  </si>
  <si>
    <t>TATTAGAATAGCAAGAGGATGCGACTTGCG</t>
  </si>
  <si>
    <t>CTCATCCCAGTTCTTGACGGTCACCACAGT</t>
  </si>
  <si>
    <t>CCTCTGCATGCATATGTGCATGGCAGCATG</t>
  </si>
  <si>
    <t>GGAGTCTCAGGCGCTGGCGGCCACCACCGC</t>
  </si>
  <si>
    <t>CCAACTCAGTCTTGTTACAGCCGTTGGTCC</t>
  </si>
  <si>
    <t>TTCGCTTTAGCGAGCTCATCCCCAT</t>
  </si>
  <si>
    <t>GTCTCCGGATGAAGCCTGAAGGCCTGGCGGG</t>
  </si>
  <si>
    <t>TTGCTATCATGCTATGCCTCGCCCTTC</t>
  </si>
  <si>
    <t>CGAGCCGGCGGCTTGCCTATGGCGGCTCCC</t>
  </si>
  <si>
    <t>DHC2</t>
  </si>
  <si>
    <t>GTTCATGTGCATTGCGCTCATGAGCGTCAT</t>
  </si>
  <si>
    <t xml:space="preserve"> U61365</t>
  </si>
  <si>
    <t>AY298951</t>
  </si>
  <si>
    <t>BM001145</t>
  </si>
  <si>
    <t>ATTCGGTCCTTGGGAAAGGTRYGGGCATGA</t>
  </si>
  <si>
    <t>TGCCTCCACCGCCGCAGCGTCGGAGAAGCA</t>
  </si>
  <si>
    <t>AGCGAAGCTATCCCATAGGTAACCCCAAAC</t>
  </si>
  <si>
    <t>CCATTTACACCGCGTAGTAAACTGACGGGG</t>
  </si>
  <si>
    <t>CNC24</t>
  </si>
  <si>
    <t>AF525918</t>
  </si>
  <si>
    <t>BE442506</t>
  </si>
  <si>
    <t>EST 925921G06</t>
  </si>
  <si>
    <t>U47541</t>
  </si>
  <si>
    <t>SAC1</t>
  </si>
  <si>
    <t>GP108</t>
  </si>
  <si>
    <t>AOX2</t>
  </si>
  <si>
    <t>AF314255</t>
  </si>
  <si>
    <t>GP219</t>
  </si>
  <si>
    <t>EF12E</t>
  </si>
  <si>
    <t>NAP</t>
  </si>
  <si>
    <t>ACGCGTCCGGCCCTGTGTTGTGCT</t>
  </si>
  <si>
    <t>GGTTGGAGGCGCCGGTGTTGTTCTGC</t>
  </si>
  <si>
    <t xml:space="preserve">CGGATCGGGTATGCGGATGCCA </t>
  </si>
  <si>
    <t>CGGCCGCTGAAGCTGCTGTGA</t>
  </si>
  <si>
    <t>ACE6301</t>
  </si>
  <si>
    <t>BI720318</t>
  </si>
  <si>
    <t>TCCTGCGCTTCTGCTGTCCAACG</t>
  </si>
  <si>
    <t>GGGTGGACTGTTGATGGCGAGCTG</t>
  </si>
  <si>
    <t>FLU</t>
  </si>
  <si>
    <t>BM003693</t>
  </si>
  <si>
    <t>TTGCAAGAGCAGCTGCTGCCAGG</t>
  </si>
  <si>
    <t>GGCAGTGGACCAACACGTCGCA</t>
  </si>
  <si>
    <t>PF25</t>
  </si>
  <si>
    <t>BI727101</t>
  </si>
  <si>
    <t xml:space="preserve">CAAGCTGGGGCTGTCGTGAGCA </t>
  </si>
  <si>
    <t>CGTGTCCATACTTCGCAGCCCACG</t>
  </si>
  <si>
    <t>VFL2</t>
  </si>
  <si>
    <t xml:space="preserve">CCGCAGGCTGGCGATGGGAATA </t>
  </si>
  <si>
    <t xml:space="preserve">GACGCCGGGGCTTGCTTTCACC </t>
  </si>
  <si>
    <t>TGCTGTGAAGGGTGGACACCCTGG</t>
  </si>
  <si>
    <t>ODA2</t>
  </si>
  <si>
    <t>U15303</t>
  </si>
  <si>
    <t xml:space="preserve">CACGCAGTGGCATCCTGCGC </t>
  </si>
  <si>
    <t xml:space="preserve">TTAGGGAGGCGGCACTGACGCA </t>
  </si>
  <si>
    <t>AGCGTGCGATTGGCGTACGAGATTA</t>
  </si>
  <si>
    <t xml:space="preserve">RPS14 </t>
  </si>
  <si>
    <t>U06937</t>
  </si>
  <si>
    <t xml:space="preserve">CATCCCCACCGACTCCACCCG </t>
  </si>
  <si>
    <t>CCCGCCGCCGCCACCTA</t>
  </si>
  <si>
    <t>CCAGCCGCCAGGCGGGC</t>
  </si>
  <si>
    <t>PSR1</t>
  </si>
  <si>
    <r>
      <t>-18.0 (</t>
    </r>
    <r>
      <rPr>
        <sz val="10"/>
        <color indexed="10"/>
        <rFont val="Arial"/>
        <family val="2"/>
      </rPr>
      <t>-15.2</t>
    </r>
    <r>
      <rPr>
        <sz val="10"/>
        <rFont val="Arial"/>
        <family val="0"/>
      </rPr>
      <t>)</t>
    </r>
  </si>
  <si>
    <t>AF174532</t>
  </si>
  <si>
    <t xml:space="preserve">AGCACCCGTCCACACACCGCAA </t>
  </si>
  <si>
    <t>GCACCTGCGCATGCATCTGTTG</t>
  </si>
  <si>
    <t>AGACAGCGGTTGGCCCTTGCTTG</t>
  </si>
  <si>
    <t>62.0</t>
  </si>
  <si>
    <t>GAPC</t>
  </si>
  <si>
    <t>L27669</t>
  </si>
  <si>
    <t xml:space="preserve">CAGATTGCTTCAGGGCTTCGGCG </t>
  </si>
  <si>
    <t>TTCACGCACCGTGTGGCAGTCC</t>
  </si>
  <si>
    <t>AF233430</t>
  </si>
  <si>
    <t>CGCGCGAGCTGACAGCTGAAGA</t>
  </si>
  <si>
    <t xml:space="preserve">TCACATACTGCGCAGCGCTCTCC </t>
  </si>
  <si>
    <t>CGGGGTTGCCACAAGTTTCCTTCC</t>
  </si>
  <si>
    <t>64.8</t>
  </si>
  <si>
    <t>SAC3</t>
  </si>
  <si>
    <t>AF100162</t>
  </si>
  <si>
    <t>ACTGCACAGCTCTGGGATGTCGCC</t>
  </si>
  <si>
    <t>ACGGAGCGCACTGGGTTCTTGCAA</t>
  </si>
  <si>
    <t>TCGCGGTCCGGTCCCAGTATG</t>
  </si>
  <si>
    <t xml:space="preserve"> IC138 </t>
  </si>
  <si>
    <t xml:space="preserve">CGGGGCAGGCGTAGGACTGGAA </t>
  </si>
  <si>
    <t>GCAAGCCTGGCCCCATCTGTTC</t>
  </si>
  <si>
    <t xml:space="preserve">CCTGGGCATCAGCACAGCACTTG </t>
  </si>
  <si>
    <t>U89649</t>
  </si>
  <si>
    <t>GAGTAATGGTGCGGCCAAGCTGCC</t>
  </si>
  <si>
    <t xml:space="preserve">TTGCAACGGCAAGCCGCCAT  </t>
  </si>
  <si>
    <t>14-3-3</t>
  </si>
  <si>
    <t>X79445</t>
  </si>
  <si>
    <t>AGTGCGCTTCAACACGCCTCACG</t>
  </si>
  <si>
    <t xml:space="preserve">CGGCGTGAAGTGGCGTTACAGCTA  </t>
  </si>
  <si>
    <t>TGACATTGTGTTGGCCATCACGGA</t>
  </si>
  <si>
    <t>TUB2</t>
  </si>
  <si>
    <t>K03281</t>
  </si>
  <si>
    <t>CACGTGCACGAGTGTGTGGCCA</t>
  </si>
  <si>
    <t>GGAGGGGGGCCCATTGCCC</t>
  </si>
  <si>
    <t>CGGCAGGGGCAGGTAACTGCC</t>
  </si>
  <si>
    <t>RDB</t>
  </si>
  <si>
    <t>BG858985</t>
  </si>
  <si>
    <t xml:space="preserve">CGTCAATTTGGCCGACCTGACCG </t>
  </si>
  <si>
    <t>CCCGAAGCCATGGGCATCGAA</t>
  </si>
  <si>
    <t>GCGTCGACAACCATCTGCGACCA</t>
  </si>
  <si>
    <t xml:space="preserve">AC206 </t>
  </si>
  <si>
    <t>U70999</t>
  </si>
  <si>
    <t>ACGAATGCTGGGTGGGCCAAGC</t>
  </si>
  <si>
    <t xml:space="preserve">GGGGTCACGACAGGGGTAGGGTG </t>
  </si>
  <si>
    <t>CGTGCGGCAAACAAGCACCCTTG</t>
  </si>
  <si>
    <t>64.7</t>
  </si>
  <si>
    <t>IDA5</t>
  </si>
  <si>
    <t xml:space="preserve">AAACCCCAGCGCTTTGGCGC </t>
  </si>
  <si>
    <t>AAGCGCTTGTGAGTGCGCCAGA</t>
  </si>
  <si>
    <t xml:space="preserve">ACGCAGGTGGCAGGCCGAGG  </t>
  </si>
  <si>
    <t>EST 894011B10</t>
  </si>
  <si>
    <t>BE056715</t>
  </si>
  <si>
    <t xml:space="preserve">CCCCCAAAATCAGCATGGGGTCC </t>
  </si>
  <si>
    <t>TGGATGAGGTGGGGTCGTTTGTCG</t>
  </si>
  <si>
    <t>ACTGGCGTCGCGTCTGCAGG</t>
  </si>
  <si>
    <t xml:space="preserve">TGCTGCTGTCGCTGGCCACGTA </t>
  </si>
  <si>
    <t>TCACGGCAACCTGAAAGGACGCC</t>
  </si>
  <si>
    <t>CYTC1</t>
  </si>
  <si>
    <t>XVI/XVII</t>
  </si>
  <si>
    <t>AF245393</t>
  </si>
  <si>
    <t xml:space="preserve">GCCCATCAAGTCGCAGCGCATC </t>
  </si>
  <si>
    <t>CAGCTGAACAGCCTGTGCGGCA</t>
  </si>
  <si>
    <t>GCAAAGACACTCAGGCCGCGCTC</t>
  </si>
  <si>
    <t>66.0</t>
  </si>
  <si>
    <t>AB004043</t>
  </si>
  <si>
    <t>AGCCGCCACGTGTTTGTGGAGG</t>
  </si>
  <si>
    <t>TGCAACTTGCAATCCATCCGTTGC</t>
  </si>
  <si>
    <t xml:space="preserve">GCAACTAAACGTGGCGGCCTACCG </t>
  </si>
  <si>
    <t xml:space="preserve">GGTAACCGATTCGAGCGTTCTGGA </t>
  </si>
  <si>
    <t>CHLH</t>
  </si>
  <si>
    <t>AJ307055</t>
  </si>
  <si>
    <t xml:space="preserve">TTGGCGGGTTGTGGTTGGACTAGG  </t>
  </si>
  <si>
    <t>TCCTCGCGGAGCGCTCTCG</t>
  </si>
  <si>
    <t>CACAGCTCACACACACACGCACAA</t>
  </si>
  <si>
    <t>SFA</t>
  </si>
  <si>
    <t xml:space="preserve">ACAGCATGCCCTGCAAGCTCGC  </t>
  </si>
  <si>
    <t>TTGCATGGGCAGCACTGGTCGA</t>
  </si>
  <si>
    <t xml:space="preserve">GCCGTATAAATTCAGGGCAGGCGC      </t>
  </si>
  <si>
    <t>IFT88</t>
  </si>
  <si>
    <t>AF298884</t>
  </si>
  <si>
    <t>TGCTGAGCTTTGGCTCGGCTGG</t>
  </si>
  <si>
    <t xml:space="preserve">ACATACACAAATGGCGGGCTGCAG </t>
  </si>
  <si>
    <t>CTGGGGACCCCTGCAGCCAAAA</t>
  </si>
  <si>
    <t xml:space="preserve">BSA conditions and actual results will be posted on http://www.chlamy.org/   </t>
  </si>
  <si>
    <t>CR2 (CPN60B2)</t>
  </si>
  <si>
    <t>L27473</t>
  </si>
  <si>
    <t>BAC 39j24</t>
  </si>
  <si>
    <t xml:space="preserve">AGCTGCTTGGCAGCGGCTGTTG                          </t>
  </si>
  <si>
    <t>TGGAATTGGCGGTGCGAGCG</t>
  </si>
  <si>
    <t xml:space="preserve">TGCAGCACAACTCCCGGCTGC      </t>
  </si>
  <si>
    <t>FA2</t>
  </si>
  <si>
    <t>AF479588</t>
  </si>
  <si>
    <t>GCACGTCGTACTACACCAGCGCCA</t>
  </si>
  <si>
    <t xml:space="preserve">CCCCGTCAACCTGGGCCAATCA </t>
  </si>
  <si>
    <t>CCGTCAACACCTCGAGTGGACACGA</t>
  </si>
  <si>
    <t>SULP</t>
  </si>
  <si>
    <t>AF481828</t>
  </si>
  <si>
    <t>TGCGTCCTTCGCTCAATCCCTGC</t>
  </si>
  <si>
    <t xml:space="preserve">GTGGGAGGGGTGGGACTTTGGG </t>
  </si>
  <si>
    <t>GGTATGGGGATGTCCGCACGCTTC</t>
  </si>
  <si>
    <t xml:space="preserve"> MCA1                                           </t>
  </si>
  <si>
    <t>AF330231</t>
  </si>
  <si>
    <t xml:space="preserve">CGCGGGCGAGTTTGCTGTTGCT </t>
  </si>
  <si>
    <t>CGGATCCCGAACAGCGGCAG</t>
  </si>
  <si>
    <t>CCCCGTGACTCAATCAAGTCCCTG</t>
  </si>
  <si>
    <t>LI818</t>
  </si>
  <si>
    <t>X95326</t>
  </si>
  <si>
    <t>TCCGATGCACTCACGCTCACAGC</t>
  </si>
  <si>
    <t xml:space="preserve">TGGGCATGCGGAAATGCGTGTC </t>
  </si>
  <si>
    <t>CTTGCTTGGCCGGCACGGG</t>
  </si>
  <si>
    <t xml:space="preserve">CGTGCTGTTGCGAGCCACTCCA </t>
  </si>
  <si>
    <t>GCCGAGTTCTCAACCCTCTCGGC</t>
  </si>
  <si>
    <t>GGGTGCAACCTCCGGTGGCCTA</t>
  </si>
  <si>
    <t>PPX1</t>
  </si>
  <si>
    <t>AF068635</t>
  </si>
  <si>
    <t xml:space="preserve">CATGGCACTTATGGGCGAAGCCG </t>
  </si>
  <si>
    <t>GGGCAAGCGGAGTGGAGGCGA</t>
  </si>
  <si>
    <t>TCGAAGTGCCTTCGAAAGTGGGCA</t>
  </si>
  <si>
    <t>ACE4825</t>
  </si>
  <si>
    <t>BM519181</t>
  </si>
  <si>
    <t>GGCTGTAGCTGCCATGCGCGG</t>
  </si>
  <si>
    <t>GGTCCCCACATGGACAACTGGAC</t>
  </si>
  <si>
    <t>TCTACTCGCGCGACCCAACCCA</t>
  </si>
  <si>
    <t xml:space="preserve">CGCATGCACGACGAGAAGCGAG </t>
  </si>
  <si>
    <t xml:space="preserve">GTCGACCGCTGCGAGGAGGAGA </t>
  </si>
  <si>
    <t>CGAGCGCCGTATCATCCGGCTTA</t>
  </si>
  <si>
    <t>MBO2</t>
  </si>
  <si>
    <t>AF394181</t>
  </si>
  <si>
    <t xml:space="preserve">CGTTAACAGCCCTGAACTCGGCCG </t>
  </si>
  <si>
    <t xml:space="preserve">TCACGCCACACCTGTACGTGCAA  </t>
  </si>
  <si>
    <t>ATGCGCCAAACCCGGAGCTACC</t>
  </si>
  <si>
    <t>CAH3</t>
  </si>
  <si>
    <t>U73856</t>
  </si>
  <si>
    <t>CATGCAGCCCATCAAGGTGCCC</t>
  </si>
  <si>
    <t xml:space="preserve">TCCCCACCGTGGGCCAAACC </t>
  </si>
  <si>
    <t xml:space="preserve">CGTGCAAGGCGATGCCTCCA  </t>
  </si>
  <si>
    <t>MBB1</t>
  </si>
  <si>
    <t>AJ296291</t>
  </si>
  <si>
    <t xml:space="preserve">GGATGAGGCGGTGGAGGCACTACA </t>
  </si>
  <si>
    <t>GCGTGCCGCGTGTCACCAAGTA</t>
  </si>
  <si>
    <t>GGCCATACGCCATCATAACCGAGG</t>
  </si>
  <si>
    <t>KATANIN</t>
  </si>
  <si>
    <t>ACGAGGAGTGGCTCAGCGTGTTCG</t>
  </si>
  <si>
    <t>GGACGCCCAAGCTTCAAATCCACG</t>
  </si>
  <si>
    <t>PF6</t>
  </si>
  <si>
    <t>AF327876</t>
  </si>
  <si>
    <t xml:space="preserve">GACAAACCCGTGTACCATCCGGCC </t>
  </si>
  <si>
    <t>GCACAAGCAATGCATCGGTGTGC</t>
  </si>
  <si>
    <t>CGTTCCAGCGGCACTCACGGG</t>
  </si>
  <si>
    <t>CNA83</t>
  </si>
  <si>
    <t>BI724522</t>
  </si>
  <si>
    <t xml:space="preserve">TGCACATACCTCTGCCGCTCCACC </t>
  </si>
  <si>
    <t>GCCAATAGAGGCACGGTCGTGGA</t>
  </si>
  <si>
    <t>GGCGTGATCTGAGGCTTCGTTGG</t>
  </si>
  <si>
    <t xml:space="preserve">COX3       </t>
  </si>
  <si>
    <t>AF233515</t>
  </si>
  <si>
    <t>ACGGCATCATCTACGTCGGCCAG</t>
  </si>
  <si>
    <t>ACATAAACCGTCCACGCGGCTGC</t>
  </si>
  <si>
    <t>CAH1</t>
  </si>
  <si>
    <t>D90206</t>
  </si>
  <si>
    <t>ATGAGGCCAGCCCGCCAACAAC</t>
  </si>
  <si>
    <t>GCGGGACCTCCTGTTTTCTCCTGAC</t>
  </si>
  <si>
    <t>GGTGTTTTTGACCACCCGCGCTA</t>
  </si>
  <si>
    <t>PF20</t>
  </si>
  <si>
    <t>U78547</t>
  </si>
  <si>
    <t>TGTCTCTCCGTTCCCTTGCGCG</t>
  </si>
  <si>
    <t>GGACCCCGGTCCTCTGCTACCG</t>
  </si>
  <si>
    <t>ACACACCAAACCGCCCATGACCC</t>
  </si>
  <si>
    <t>IDA2 (DHC10)</t>
  </si>
  <si>
    <t>GGGGTACAAGCACTCAACTCCA</t>
  </si>
  <si>
    <t>CCAGCGACGCCCAGATA</t>
  </si>
  <si>
    <t>P220</t>
  </si>
  <si>
    <t>GP228</t>
  </si>
  <si>
    <t>BG859190</t>
  </si>
  <si>
    <t xml:space="preserve">CAACATGGTGGAGGAGCAGGAGGG </t>
  </si>
  <si>
    <t xml:space="preserve">GGCAGCCATCACCTCACACCA </t>
  </si>
  <si>
    <t>GCTTCTCATCACCCCCTGCTCTTAA</t>
  </si>
  <si>
    <t>63.9</t>
  </si>
  <si>
    <t>ALD</t>
  </si>
  <si>
    <t>CTGCCCAGGGCATGTACGAGAAGG</t>
  </si>
  <si>
    <t>TCCCGACGCTCGATGGATAGGAGG</t>
  </si>
  <si>
    <t>GTCGCAGGCTGCTGCGGCTG</t>
  </si>
  <si>
    <t>60.0</t>
  </si>
  <si>
    <t>PF26</t>
  </si>
  <si>
    <t>M87526</t>
  </si>
  <si>
    <t xml:space="preserve">AGATGAACCTCGTGCCTCAGCGGC </t>
  </si>
  <si>
    <t xml:space="preserve">GAAGAACGGATCAGAGCGGTGTGGG </t>
  </si>
  <si>
    <t>GGAACGTGGGGGACATACCCGG</t>
  </si>
  <si>
    <t>FA1</t>
  </si>
  <si>
    <t>AF246990</t>
  </si>
  <si>
    <t xml:space="preserve">ACGAGGAGGACATTCGGGAGCTGC  </t>
  </si>
  <si>
    <t>GCTCAGCCGTTCCAAGGAAGCAATG</t>
  </si>
  <si>
    <t>GTCCAAGCAGGTCCAAGCCGTCAA</t>
  </si>
  <si>
    <t>ATPC</t>
  </si>
  <si>
    <t>M73493</t>
  </si>
  <si>
    <t>TCGCCTCATGTCGGCACACAGG</t>
  </si>
  <si>
    <t xml:space="preserve">TAAATGCCTGGGCTCTTGGGCTCG  </t>
  </si>
  <si>
    <t>CGCCGTGAATTTGCGTGGCG</t>
  </si>
  <si>
    <t>X53574</t>
  </si>
  <si>
    <t>GCGCCCCGAGTTCAACATCACC</t>
  </si>
  <si>
    <t>CCTCAACACACCGCGACGCAGA</t>
  </si>
  <si>
    <t>GCATCAACGCGTTACAGATCGCCA</t>
  </si>
  <si>
    <t>CRY1 (CPH1)</t>
  </si>
  <si>
    <t>L07561</t>
  </si>
  <si>
    <t>PRK (AC214)</t>
  </si>
  <si>
    <t>ODA5</t>
  </si>
  <si>
    <t>GP40</t>
  </si>
  <si>
    <t>GAGACCGAAAGGCAAGGCACAGGC</t>
  </si>
  <si>
    <t xml:space="preserve">AGCTAACCATGTCGGCCGGTCG </t>
  </si>
  <si>
    <t>GCTGCATTGGGCGCACATGG</t>
  </si>
  <si>
    <t>63.5</t>
  </si>
  <si>
    <t>TUG</t>
  </si>
  <si>
    <t>U31545</t>
  </si>
  <si>
    <t xml:space="preserve">GTCGCCAGGAATTTTGCCCCTGG </t>
  </si>
  <si>
    <t xml:space="preserve">GCGCGCCTGGCGGTAGCACATA </t>
  </si>
  <si>
    <t>C20267indel</t>
  </si>
  <si>
    <t xml:space="preserve">c20212 </t>
  </si>
  <si>
    <t>C20021</t>
  </si>
  <si>
    <t xml:space="preserve">SC2-767680 </t>
  </si>
  <si>
    <t>SC2-798161</t>
  </si>
  <si>
    <t xml:space="preserve">sc2-912300 </t>
  </si>
  <si>
    <t>AGCTGGCGTAAACGGCGA</t>
  </si>
  <si>
    <t>CCGAGAGGTAGTCTGAAAGGTGGACC</t>
  </si>
  <si>
    <t>CCTGTAGCTCCAATCGCACGTg</t>
  </si>
  <si>
    <t>302, 228</t>
  </si>
  <si>
    <t>caggctatcaacgagaagccgca</t>
  </si>
  <si>
    <t>ccgccttcctgtagctcctccgg</t>
  </si>
  <si>
    <t>ccgtgggcaagaccgctgcg</t>
  </si>
  <si>
    <t>212, 146</t>
  </si>
  <si>
    <t>CCCAACACGGCTTGGATCTTGG</t>
  </si>
  <si>
    <t>CAGGCTATCAAGTCCCTGGAGACCG</t>
  </si>
  <si>
    <t>GCAACAAGTTGCCGCTACCTTCATC</t>
  </si>
  <si>
    <t>GGGTGTGACATGTTGAACGAGACGG</t>
  </si>
  <si>
    <t>115, 215</t>
  </si>
  <si>
    <t>GGTCGGGTTCTGGACATACACTTCCGTA</t>
  </si>
  <si>
    <t>ACCACGACCGAGAGGCCCGTTTC</t>
  </si>
  <si>
    <t>TGCAGCGTGTCAACCAGGAGCG</t>
  </si>
  <si>
    <t>629, 497</t>
  </si>
  <si>
    <t>AAATCCGACAAGCAGCGGATACAGAG</t>
  </si>
  <si>
    <t>GGCGTTGCGTCTGTACGCTACTATGACAT</t>
  </si>
  <si>
    <t>CTGTCGCCTGAGGTCGTGGAGGCA</t>
  </si>
  <si>
    <t>414, 252</t>
  </si>
  <si>
    <t>Indel</t>
  </si>
  <si>
    <t>169, ~350</t>
  </si>
  <si>
    <t xml:space="preserve">C20212 </t>
  </si>
  <si>
    <t>AGCAGCGCTATGTTCGCTTCCCC</t>
  </si>
  <si>
    <t xml:space="preserve"> RPL41(ACT2)</t>
  </si>
  <si>
    <t>AF130727</t>
  </si>
  <si>
    <t>572, 368</t>
  </si>
  <si>
    <t>185, 273</t>
  </si>
  <si>
    <t>249, 362</t>
  </si>
  <si>
    <t>702, 467</t>
  </si>
  <si>
    <t>ggccaacacatcagcaacatttctt</t>
  </si>
  <si>
    <t>acactgccgcatctagcgcgtcgc</t>
  </si>
  <si>
    <t>gcagggcctgtttgtgcagctggatgtg</t>
  </si>
  <si>
    <t>367/ 236</t>
  </si>
  <si>
    <t>543/~590</t>
  </si>
  <si>
    <t>436/ 379</t>
  </si>
  <si>
    <t>386/ 547</t>
  </si>
  <si>
    <t>565/ ~590</t>
  </si>
  <si>
    <t>258, 144+258</t>
  </si>
  <si>
    <t>VFL1A</t>
  </si>
  <si>
    <t>CTTTGCCAATCGCCAGGCCTCGGG</t>
  </si>
  <si>
    <t>CNA41A</t>
  </si>
  <si>
    <t>TGTTGTGACATGGATGCGGACTTGACGGAT</t>
  </si>
  <si>
    <t>CNA16</t>
  </si>
  <si>
    <t>CACCTCCTTGTAGGTGGGCGTGAGGTCAAA</t>
  </si>
  <si>
    <t>ISO</t>
  </si>
  <si>
    <t>CNB16</t>
  </si>
  <si>
    <t>ODA12 (LC2)</t>
  </si>
  <si>
    <t>GCCCTTCACGGGGTCATATTTTTGCTTCTC</t>
  </si>
  <si>
    <t>CACCAACAAACATCACACACGGCTCAGATC</t>
  </si>
  <si>
    <t>CCCGCTCACCGTTGGAGAACTCCTGCATGA</t>
  </si>
  <si>
    <t>GGCGATGCCGCCCAGCTGTAATGGCCGTAA</t>
  </si>
  <si>
    <t>CGCGTTCAmAGGACGCCGTCTACCTGAGTC</t>
  </si>
  <si>
    <t>PC1</t>
  </si>
  <si>
    <t>SC41</t>
  </si>
  <si>
    <t>SC1260</t>
  </si>
  <si>
    <t>25H9C56</t>
  </si>
  <si>
    <t>SC2400</t>
  </si>
  <si>
    <t>SC111A</t>
  </si>
  <si>
    <t>SC111B</t>
  </si>
  <si>
    <t>SC608</t>
  </si>
  <si>
    <t>NiA III</t>
  </si>
  <si>
    <t>DHCA</t>
  </si>
  <si>
    <t>CAC4.5</t>
  </si>
  <si>
    <t>RPL7A</t>
  </si>
  <si>
    <t>25H9T7A</t>
  </si>
  <si>
    <t>CAC4.10</t>
  </si>
  <si>
    <t>SC2474A</t>
  </si>
  <si>
    <t>CNA38B</t>
  </si>
  <si>
    <t>VPS26(CnB6)</t>
  </si>
  <si>
    <t>BAC 27E16</t>
  </si>
  <si>
    <t>35H4SP6</t>
  </si>
  <si>
    <t>RSP4</t>
  </si>
  <si>
    <t>25H9SP6</t>
  </si>
  <si>
    <t>8G15SP6</t>
  </si>
  <si>
    <t>28D20SP6</t>
  </si>
  <si>
    <t>FNR1 (PETH)</t>
  </si>
  <si>
    <t>CACCATGGCCGTCGGGCCTATCCTGCCTCC*G PR A</t>
  </si>
  <si>
    <t>RPl22A</t>
  </si>
  <si>
    <t>Alwn I</t>
  </si>
  <si>
    <t>Pvu II</t>
  </si>
  <si>
    <t>Mnl I</t>
  </si>
  <si>
    <t>FnuH I</t>
  </si>
  <si>
    <t>TGCAGGGCATAGCAGCAAGAGGGAC</t>
  </si>
  <si>
    <t>TCTGCTATCGCCTCCGCGGATAGAG</t>
  </si>
  <si>
    <t xml:space="preserve">CACGCGGCAAGACTACGGCGAC </t>
  </si>
  <si>
    <t>BU646114</t>
  </si>
  <si>
    <t>KINESIN A</t>
  </si>
  <si>
    <t>CCGCCCCGGCTGCAGCTAA</t>
  </si>
  <si>
    <t>CGGATAACAGCTGCGTCCTTCCCC</t>
  </si>
  <si>
    <t xml:space="preserve">CGCGAGGAAGGGTTTGAGGTGCTG </t>
  </si>
  <si>
    <t>AJ416557</t>
  </si>
  <si>
    <t>PHOT1</t>
  </si>
  <si>
    <t>GCCGATGGGTTACAGCCAAGCACTA</t>
  </si>
  <si>
    <t>CGTCAGCCCGGTTTCCGCAA</t>
  </si>
  <si>
    <t>GCAGTCACGGACAAGTTCCGAGCG</t>
  </si>
  <si>
    <t>BE227393</t>
  </si>
  <si>
    <t>ACE2124</t>
  </si>
  <si>
    <t>CTCAGGACTCCCCCAGAAATGCCA</t>
  </si>
  <si>
    <t>TCGGCCCAACCAAACCTGCAGC</t>
  </si>
  <si>
    <t>AGAAGGCGCTGTTCGTGCGCAG</t>
  </si>
  <si>
    <t>BE724545</t>
  </si>
  <si>
    <t>ACE838</t>
  </si>
  <si>
    <t>GTCTGCGTAGCCGTACACGCGTCA</t>
  </si>
  <si>
    <t>GCAGCTGCCTGTCAATGCGCCT</t>
  </si>
  <si>
    <t>BI722955</t>
  </si>
  <si>
    <t>CNA34</t>
  </si>
  <si>
    <t>CCAGAGACCGCGCTCCGCC</t>
  </si>
  <si>
    <t xml:space="preserve">CATCCCTCCCCGCTATGTCCCG </t>
  </si>
  <si>
    <t>TTCAAGTCGGGCTAAGCGGCCG</t>
  </si>
  <si>
    <t>U19490</t>
  </si>
  <si>
    <t>FLA14</t>
  </si>
  <si>
    <t xml:space="preserve">GCTGAATTGTGTACGGTGCACACGG </t>
  </si>
  <si>
    <t xml:space="preserve">GCGAGCGGTACCGACTAGGCAGA        </t>
  </si>
  <si>
    <t>ZYS3 (F4)</t>
  </si>
  <si>
    <t>ZYS2 (F146)</t>
  </si>
  <si>
    <t xml:space="preserve">ZSP1 (F25) </t>
  </si>
  <si>
    <t>TCTTTGTGTGGGCCRGCATTTGTCAGGGCC</t>
  </si>
  <si>
    <t>GCAATGCGTTGGGTTACAAGCAGC</t>
  </si>
  <si>
    <t>U36197</t>
  </si>
  <si>
    <t>AF047024</t>
  </si>
  <si>
    <t>MAA7</t>
  </si>
  <si>
    <t xml:space="preserve">     CGGGCGGTGCCTGGTTCTTCG</t>
  </si>
  <si>
    <t>CGCGTGCACAGCTTGCAGCAAA</t>
  </si>
  <si>
    <t xml:space="preserve">GAGGGTGCAATCAGAGCCCCCTTG </t>
  </si>
  <si>
    <t>GSAT</t>
  </si>
  <si>
    <t>GGCGTCTTGCGCCATTGCTGAA</t>
  </si>
  <si>
    <t xml:space="preserve">TGCGGAGAAGGCGCTGGTCAAG </t>
  </si>
  <si>
    <t>AF305080</t>
  </si>
  <si>
    <t xml:space="preserve">GCGGCACCTGGCTACTGCTGTACA                    </t>
  </si>
  <si>
    <t xml:space="preserve">AGGACATGCCCGCCAAGTGGGT </t>
  </si>
  <si>
    <t>TUA2</t>
  </si>
  <si>
    <t>CGGGCGCACTGCTTGTGCCTGCGCTTGCAA</t>
  </si>
  <si>
    <t>CAATCTGACGTGTTGCGGGTGAGGGCATGT</t>
  </si>
  <si>
    <t>DHC3</t>
  </si>
  <si>
    <t>GCAGGTGCGTGCAACCGTCCTTAACCATGA</t>
  </si>
  <si>
    <t>GCGACGCATCCTCAACACACCGCGACGCAG</t>
  </si>
  <si>
    <t xml:space="preserve">S813                                          </t>
  </si>
  <si>
    <t>TGCGTACCCCTACTGCTGCACCCCTCCTGT</t>
  </si>
  <si>
    <t>AGCTTGGCGGAGGGCCCTGCGTAGTTGCAT</t>
  </si>
  <si>
    <t>GTCCAGCTCGATGGTGGTCTGCGCGGCGCT</t>
  </si>
  <si>
    <t>CGCCTGCGAGCGCGCTAAGCGCACGCTGTC</t>
  </si>
  <si>
    <t>GGCCAAACACACAAGCCACATCATCCAAGC</t>
  </si>
  <si>
    <t>CCGCACACAGGCGAGCGTTTTGACACGCCG</t>
  </si>
  <si>
    <t>NIT1</t>
  </si>
  <si>
    <t>GGCACTTTCCTGACATAATATAATAACCGC</t>
  </si>
  <si>
    <t>TGACGGCAGGCTGGTGCATAGGGCATGTG</t>
  </si>
  <si>
    <t>GCACCCATACCCACACGTGCGGTGGTACTG</t>
  </si>
  <si>
    <t>PETC</t>
  </si>
  <si>
    <t>GCAGCGATTTGAGGTGGCGGCGGCGGGCGC</t>
  </si>
  <si>
    <t>CGGAGTCTCTTGCCCCTTCCCTTGGCTCGC</t>
  </si>
  <si>
    <t>SC59</t>
  </si>
  <si>
    <t>16I20R</t>
  </si>
  <si>
    <t>RPL4</t>
  </si>
  <si>
    <t>GAGAAGATGGAGGACGTCAGCAATTCAATC</t>
  </si>
  <si>
    <t>AGGGCCGGCGTGTCACTGTCAGGCGCCACC</t>
  </si>
  <si>
    <t>ACCCCCTCATCACAGCTCACATCCGAGTCA</t>
  </si>
  <si>
    <t>SC1351A</t>
  </si>
  <si>
    <t>SC154B</t>
  </si>
  <si>
    <t>ODA9</t>
  </si>
  <si>
    <t>SC154A</t>
  </si>
  <si>
    <t>LAO1</t>
  </si>
  <si>
    <t>VSP3</t>
  </si>
  <si>
    <t>GGCCAAGTTGGACGGCGTGGTGGAGATTGC</t>
  </si>
  <si>
    <t>CGCATAACATCCGGCGTCCGTAGCGCAAAA</t>
  </si>
  <si>
    <t>ACGCCGTGCCCGAGCTGCCGCCGACCGCCGCC</t>
  </si>
  <si>
    <t>GCGTCACTGCTCGTGAGAAGCAGATTCTAA</t>
  </si>
  <si>
    <t>CGTCTGCGCCAGGCCGCTGAACATCTTGCC</t>
  </si>
  <si>
    <t>DHC7A</t>
  </si>
  <si>
    <t>SC601</t>
  </si>
  <si>
    <t>SC2493A</t>
  </si>
  <si>
    <t>DHC9</t>
  </si>
  <si>
    <t>CCTTGATCAGGTCAGCGCAGACTGCGATGA</t>
  </si>
  <si>
    <t>ACATTGCCTGTCCGCCACGCAGATGCATGC</t>
  </si>
  <si>
    <t>ATTTCTGCTGAATCCATTTATTGATTCCAT</t>
  </si>
  <si>
    <t>TAGGCATAGCACGTAGACACCCCCCTTAAC</t>
  </si>
  <si>
    <t>CGTGGTCTCGTCAGACTGTGTCCATGTCTT</t>
  </si>
  <si>
    <t>GGGTGGGATCGCCGTTGCCGCCGTTGCTGT</t>
  </si>
  <si>
    <t>GLE</t>
  </si>
  <si>
    <t>AACTCACGCCCATGGGTGGTCAGTTGTGAC</t>
  </si>
  <si>
    <t>GGGGCTCTAAGCAGCTCGCTCATTTTGACA</t>
  </si>
  <si>
    <t>AACTCCAGCCCAACACCCGATTGCTACCCT</t>
  </si>
  <si>
    <t>TGACGAGCGTGATTGCAGACATATGATGAT</t>
  </si>
  <si>
    <t>UND7</t>
  </si>
  <si>
    <t>PHR2</t>
  </si>
  <si>
    <t>AF129458</t>
  </si>
  <si>
    <t>AAASGCTAACCTGAACGCATGGGAAGCTTT</t>
  </si>
  <si>
    <t>CGCAAACCAACATACCAGTGGCCGT</t>
  </si>
  <si>
    <t>CNA14</t>
  </si>
  <si>
    <t>ACTTCTTCTCGATGCTGAAGTCCTGCGAGG</t>
  </si>
  <si>
    <t>OPSIN1 (COP1)</t>
  </si>
  <si>
    <t>CCATGGCCCTGCCGCCAGCCTTACTGCACA</t>
  </si>
  <si>
    <t>GP107</t>
  </si>
  <si>
    <t>PEA410</t>
  </si>
  <si>
    <t>CGTCTCTGGACTACGTCCAACACACGGAT</t>
  </si>
  <si>
    <t>GP51</t>
  </si>
  <si>
    <t>TGGGTGTATTCGGGTAGCTTGTCCATTTGC</t>
  </si>
  <si>
    <t>CCAGCTGCCGCCCAGGTGCTTGCTGCGCAG</t>
  </si>
  <si>
    <t>GP137</t>
  </si>
  <si>
    <t>VFL1B</t>
  </si>
  <si>
    <t>ctgaggcgtgtgtgattcggttgtgaag</t>
  </si>
  <si>
    <t>C20323-1</t>
  </si>
  <si>
    <t>cacccagccattgggcactattc</t>
  </si>
  <si>
    <t>TTCGGAGCCACATCTTACACATCATACTAC</t>
  </si>
  <si>
    <t>C20334</t>
  </si>
  <si>
    <t xml:space="preserve">C20359 </t>
  </si>
  <si>
    <t>gagccaacgggtgcgtagccg</t>
  </si>
  <si>
    <t>aaccgctccgcctgtactggctgt</t>
  </si>
  <si>
    <t>agctcattgcggacacgctcgc</t>
  </si>
  <si>
    <t>cagctagagctcggcatacacgtccatgtc</t>
  </si>
  <si>
    <t>gagctgctggagcgagccaacacc</t>
  </si>
  <si>
    <t>GTGGTTCTGGAGTTGTTCACGGACATT</t>
  </si>
  <si>
    <t>AGGACCTGTGAGACCGTGAG</t>
  </si>
  <si>
    <t>CTTCAATGGCATCCACTGGT</t>
  </si>
  <si>
    <t>CACTCGTCCATCCAAAACG</t>
  </si>
  <si>
    <t>ATTGTTGGGGCCTGGAAATA</t>
  </si>
  <si>
    <t>TGAACGTATGGTCCAGCGTA</t>
  </si>
  <si>
    <t>TTGCAGCTTTATGTCGGTTG</t>
  </si>
  <si>
    <t>AGCACGTTCCTTTGCAGTA</t>
  </si>
  <si>
    <t>GATGCTTTCTTGCCACACAA</t>
  </si>
  <si>
    <t>AGCAGAAGCTCGCTGTCCT</t>
  </si>
  <si>
    <t>GCAAGAAGGTGCAGAAGGAC</t>
  </si>
  <si>
    <t>GGGCATGCTGAGTCTCTCTC</t>
  </si>
  <si>
    <t>ATGCTCATCAACAGCACCAG</t>
  </si>
  <si>
    <t>TGAGGAGAAGACGCATTGTG</t>
  </si>
  <si>
    <t>ATACAAAAGCCGTGGTCCAG</t>
  </si>
  <si>
    <t>GCCCTGAAAAGTGGTCACAC</t>
  </si>
  <si>
    <t>GTGGAGAACCACTTCGTTTA</t>
  </si>
  <si>
    <t>CGCACTACTCGGGACCAG</t>
  </si>
  <si>
    <t>GAGTTCACACAGCGTTCTGC</t>
  </si>
  <si>
    <t>GTGCAACAGGAGGAAGAGGA</t>
  </si>
  <si>
    <t>CAGCGAGTGGCCTTCTTCT</t>
  </si>
  <si>
    <t>GGGACAGGGCATCTCAATCT</t>
  </si>
  <si>
    <t>CGCTTTAAAACCAGGGAACA</t>
  </si>
  <si>
    <t>GAGAGGCGAGCTGTTGCTA</t>
  </si>
  <si>
    <t>GACGGCGTAGTGGTCTGATT</t>
  </si>
  <si>
    <t>GGATTCAGTTTCCTGCAAGC</t>
  </si>
  <si>
    <t>GCTTGTGAACCGATTGAGGT</t>
  </si>
  <si>
    <t>TACAGCGCACACACACAAAA</t>
  </si>
  <si>
    <t>GCCACCTTCATCCTCAACTC</t>
  </si>
  <si>
    <t>CCTACCTCCTGCCATTTTGA</t>
  </si>
  <si>
    <t>GTTCGACCCTGCATCCTAAA</t>
  </si>
  <si>
    <t>GTACATTCCGACACGGGAGT</t>
  </si>
  <si>
    <t>GCGGATGATGTACGCTACTG</t>
  </si>
  <si>
    <t>ATTCTCAGAACACGTGAGAGC</t>
  </si>
  <si>
    <t>CGCGGTGTAGAATCCTCAAT</t>
  </si>
  <si>
    <t>CAGGACACACCCCATAATCC</t>
  </si>
  <si>
    <t>AACCAAGTACAGCCACAGCA</t>
  </si>
  <si>
    <t>CTGGGTTGCGTCGTATTACA</t>
  </si>
  <si>
    <t>AGACCTCATCACCCATACGC</t>
  </si>
  <si>
    <t>ACCTGCTGGATGCTAGTCGT</t>
  </si>
  <si>
    <t>TCGATGCAGACCAACAGAAC</t>
  </si>
  <si>
    <t>CCCACACCGCCAGTAAGTAT</t>
  </si>
  <si>
    <t>CAAGGAGGACGACAAGAAGC</t>
  </si>
  <si>
    <t>AGTTGCGCAAGCAGAGAGAT</t>
  </si>
  <si>
    <t>GCATCAAGGGCTTGCATAGT</t>
  </si>
  <si>
    <t>CCCGGAAGTTGTTTCCATAG</t>
  </si>
  <si>
    <t>GCGTGGAAGAAAACAAGTG</t>
  </si>
  <si>
    <t>TCAGGAATGGATTGGAGAGC</t>
  </si>
  <si>
    <t>GCTCCATACTGTCCGCTCTT</t>
  </si>
  <si>
    <t>ATACTCCCAGCCCAGCTTCT</t>
  </si>
  <si>
    <t>TTTCTACAACGTGGGACCAT</t>
  </si>
  <si>
    <t>ATGCTGCACATTTTTGATCG</t>
  </si>
  <si>
    <t>ACTATCGGCTCTGGTGCTGT</t>
  </si>
  <si>
    <t>GCTCATAGGACCCTCAGCAG</t>
  </si>
  <si>
    <t xml:space="preserve">GCCGCACGTCATGAGTCCGTG </t>
  </si>
  <si>
    <t>AACCTTGGGGACCGTGGGGACC</t>
  </si>
  <si>
    <t>ACGTCTCCGGTGATGAAGCCTGAAG</t>
  </si>
  <si>
    <t>GCAGGAACCGGCGCACAATGGA</t>
  </si>
  <si>
    <t>TCCGGCGCTTAAACACTATT</t>
  </si>
  <si>
    <t>TTCTCCTTGCCACTGAGGAT</t>
  </si>
  <si>
    <t>GTGATCAGCCTGGAGGAGTG</t>
  </si>
  <si>
    <t>TCAAGCCAGCTCAGTTGATG</t>
  </si>
  <si>
    <t>AAAGCATAAGCCGCTACCAA</t>
  </si>
  <si>
    <t>GGTCGTCCAGAGAGAACTGC</t>
  </si>
  <si>
    <t>CAAGACGCAGGTGCTCTA</t>
  </si>
  <si>
    <t>GCAGGGCTGTTCCTCCTAC</t>
  </si>
  <si>
    <t>GCACAGCGACATAACGCCGACAGCTCGCGC</t>
  </si>
  <si>
    <t>AC208</t>
  </si>
  <si>
    <t>CAGTCGCGGCAGTGGACGTGTCGCATGTCG</t>
  </si>
  <si>
    <t>TUA1</t>
  </si>
  <si>
    <t>CTGGCATGGCATCAGGGTAGCAGCAAGTGT</t>
  </si>
  <si>
    <t>YPTC6</t>
  </si>
  <si>
    <t>GAGAGGATTTGACTGGTCATGGCCATTGAC</t>
  </si>
  <si>
    <t>CAGTGTATGTGTGCTCTTCATAAGACGGCT</t>
  </si>
  <si>
    <t>UNI3</t>
  </si>
  <si>
    <t>AAGTTGTGCCGCGAACGGGTGGAGTTCCAC</t>
  </si>
  <si>
    <t>TGGCACTGTGCCCTGGCACTGCGGGATGCC</t>
  </si>
  <si>
    <t>CCACGGTGGGCTCCAGGTCCAGGAAGATGCA</t>
  </si>
  <si>
    <t>ATCGTCATCTGAATCCTCCAGGCGCAGGGT</t>
  </si>
  <si>
    <t>AAGGTGCAGATTGTCGCCCCCCGACCCGCA</t>
  </si>
  <si>
    <t>AF317732</t>
  </si>
  <si>
    <t xml:space="preserve">TGGCTGCGTGCCACGACCGT </t>
  </si>
  <si>
    <t>GCTGAAGGTGAGTGCGGCAGCG</t>
  </si>
  <si>
    <t>CCAGCTGCTGTTGGCGCCAGC</t>
  </si>
  <si>
    <t>GSP1</t>
  </si>
  <si>
    <t>AF108140</t>
  </si>
  <si>
    <t>AGGAGGAGATTTGCCCGTCGGAGG</t>
  </si>
  <si>
    <t xml:space="preserve">CAACCGACGACAACCTACCGACCG </t>
  </si>
  <si>
    <t>GAAGGGGGAGGCGTATTCCCATA</t>
  </si>
  <si>
    <t>55.8</t>
  </si>
  <si>
    <t>lf1</t>
  </si>
  <si>
    <t>CNA45</t>
  </si>
  <si>
    <t>BI724982</t>
  </si>
  <si>
    <t xml:space="preserve">CGTGGTTCTTACATCACCCCAGCG                         </t>
  </si>
  <si>
    <t>TGTGGTGGGTGTTGATGGAGGAATG</t>
  </si>
  <si>
    <t>ATACCACCGCCGCACGCATTACGCTACA</t>
  </si>
  <si>
    <t>GCCCGCCCTGCTGCTTTGCCCTGACTACAC</t>
  </si>
  <si>
    <t>460/400+60</t>
  </si>
  <si>
    <t>120+80+60/ 200</t>
  </si>
  <si>
    <t>230+120/  170+120</t>
  </si>
  <si>
    <t>150+60/       150+80</t>
  </si>
  <si>
    <t>280+120/     230+120</t>
  </si>
  <si>
    <t>390+120/     300+100</t>
  </si>
  <si>
    <t>250+80/       150+80</t>
  </si>
  <si>
    <t>180+120/     300+180</t>
  </si>
  <si>
    <t>320+120/     220+160</t>
  </si>
  <si>
    <t>520+160/     400+200+170</t>
  </si>
  <si>
    <t>633, 516</t>
  </si>
  <si>
    <t>400+200/     320+200</t>
  </si>
  <si>
    <t>260+190/     280+230</t>
  </si>
  <si>
    <t>220+180/     180+140</t>
  </si>
  <si>
    <t>180+100+20/  100+20</t>
  </si>
  <si>
    <t>191+44/      161+44+30</t>
  </si>
  <si>
    <t>200+175+100 /275+175+100</t>
  </si>
  <si>
    <t xml:space="preserve">TTGCGCGCATTGACAGATGTACAG  </t>
  </si>
  <si>
    <t>58.9</t>
  </si>
  <si>
    <t>YPTC4</t>
  </si>
  <si>
    <t>U13167</t>
  </si>
  <si>
    <t>CGCCGTGATCAGCAGCAACAAGC</t>
  </si>
  <si>
    <t>TCCACATGATGGCTAGTGCGGACG</t>
  </si>
  <si>
    <t>CCGTCAGCTACTGGGAAGGCCCG</t>
  </si>
  <si>
    <t>56.4</t>
  </si>
  <si>
    <t>Hinf I</t>
  </si>
  <si>
    <t>Mn lI</t>
  </si>
  <si>
    <t>Fnu4H I</t>
  </si>
  <si>
    <t>Alu I</t>
  </si>
  <si>
    <t>SNP</t>
  </si>
  <si>
    <t>CACAAGCGACTTCAGGCCTTTATTCGATCC</t>
  </si>
  <si>
    <t>CACCGGCAACACCAACACCCTGGCCGGCAA</t>
  </si>
  <si>
    <t>CCTCGCCGGGGTTCACCCGCGTGAAGGTGA</t>
  </si>
  <si>
    <t>TGCACGCAAACCATCATAAGCTGCCGCCAC</t>
  </si>
  <si>
    <t>ACCTCCTACGCGCATAGCCTCGGTTCCACA</t>
  </si>
  <si>
    <t>KLP1</t>
  </si>
  <si>
    <t>AATGCGCTGCTTGGCGTCGTTGACGGAGGC</t>
  </si>
  <si>
    <t>ALAD</t>
  </si>
  <si>
    <t>GCCAGCCACAATGCAGGACTGGGGCGCACG</t>
  </si>
  <si>
    <t>TTGCATCGGTCACTGGTKAGCAACCAATCC</t>
  </si>
  <si>
    <t>CGGTGTGATCACCCTGGGCCTGCCCGACTC</t>
  </si>
  <si>
    <t>GAGCGTKCGGTAGCAGCGGTCCGTGAGCGG</t>
  </si>
  <si>
    <t>398, ~300</t>
  </si>
  <si>
    <t>GCCAGCGACTTCCGGTTACGTCGAGTCCAT</t>
  </si>
  <si>
    <t>U73818</t>
  </si>
  <si>
    <t>CACAGYGGCAGAARTCCCACACACCACACA</t>
  </si>
  <si>
    <t>GCAGAACTGGCGGGGCCTGTAGCGCGTATG</t>
  </si>
  <si>
    <t>GGACCTATGGGTGTGTGGAT</t>
  </si>
  <si>
    <t>CAAGGCGGGTATCAATCTGT</t>
  </si>
  <si>
    <t>CACTTGCGTGTGCTCAGTCT</t>
  </si>
  <si>
    <t>CAGCGTACGGTAGGGTTGTT</t>
  </si>
  <si>
    <t>ATTGACGTCTCGGAAGAGGA</t>
  </si>
  <si>
    <t>ACCTCCTGTTGCACCATTTC</t>
  </si>
  <si>
    <t>AGTCCGATATGCTGCTGGAC</t>
  </si>
  <si>
    <t>CAGCAAACACAGGCAAACAT</t>
  </si>
  <si>
    <t>TAAAGACCCGCTAGGTACGC</t>
  </si>
  <si>
    <t>GGGTACCCTGAAAGGACCTC</t>
  </si>
  <si>
    <t>CACGCTGCCAAATTCAAGTA</t>
  </si>
  <si>
    <t>GGTGCTGCCGATGTAGGTAT</t>
  </si>
  <si>
    <t xml:space="preserve">TGGTCAGGTGCGGTGTATTA </t>
  </si>
  <si>
    <t>CTCCTTGGACTGCTGGGATA</t>
  </si>
  <si>
    <t>TGAAGATCAACACGGCACTC</t>
  </si>
  <si>
    <t>GCCCACTGCAAAGTAGAACC</t>
  </si>
  <si>
    <t>CCCCATTCTCAGACACACACA</t>
  </si>
  <si>
    <t>CACTCCCAGCTCTTCAGGTC</t>
  </si>
  <si>
    <t>GGCAACCGTCAGCTCTCTAT</t>
  </si>
  <si>
    <t>CCGAAAGTCTTGTCCTCAGC</t>
  </si>
  <si>
    <t>GCGCAGTACATTGAGTCAGG</t>
  </si>
  <si>
    <t>TATGAGAGCACACCAGCCGCCTACTTGATT*T or A</t>
  </si>
  <si>
    <t>AGCCTTGTTGAGCTTCACGTCCAGGCGCAC*G or A</t>
  </si>
  <si>
    <t>GAGGCCGACGAGCCCGCCCGTGACGTTGCC*A or G</t>
  </si>
  <si>
    <t>TYTGTTCGGGTTKGTCGAACCAATTGGCGG*C or A</t>
  </si>
  <si>
    <t>TGCCCCTTASTTGCGGCATGTGCCTGCTTG*C or T</t>
  </si>
  <si>
    <t>AAGCTGCTCGAGTCAGATACAMATTGCTGC*G or A</t>
  </si>
  <si>
    <t>GCCAGCACCGACAGCGGTCATGTTTGCCCT*A or G</t>
  </si>
  <si>
    <t>GGTGCTGAAGCAAGTTCTGAAGGAGCGCAT*T or C</t>
  </si>
  <si>
    <t xml:space="preserve">GAGGCCATTGTGTGTATCGGGCGTGTTGAG*T or C </t>
  </si>
  <si>
    <t>AATAAGGGCAGCGATGRGGCGGAGGGGTGC*C or A</t>
  </si>
  <si>
    <t>TGTTAYGTAGCAAGGGTTCTATTGTGATAA*C or T</t>
  </si>
  <si>
    <t>TCTTGGCGAGGTCTGGCGTCGCTCATTGCG*C or T</t>
  </si>
  <si>
    <t>GAGTGTGTCTGGAGCTCAAGGACTCTCCAG*G or A</t>
  </si>
  <si>
    <t>TCGCCCCCTTGAGAAGACTAAAAATGGCTT*G or C</t>
  </si>
  <si>
    <t>ACAGCTGTGGGCCTGCCTCCGACCCGGCCC*G or C</t>
  </si>
  <si>
    <t>CTGCTTGRGAAGAGAGGACTGCTGGCGCCC*T or C</t>
  </si>
  <si>
    <t>ATGAGGGCACATCATTGTGTACCTATCATA*G or C</t>
  </si>
  <si>
    <t>CAGCCGTGCTCGCGCTGGAGGCCACGGTGG*T or C</t>
  </si>
  <si>
    <t>AATGGCGTCCGTGTCGCCGCCWTGCTAGGG*G or A</t>
  </si>
  <si>
    <t>AGGGCTGGGCRAGGGAGGGGCAGAGCGGCT*G or T</t>
  </si>
  <si>
    <t>YGCAGAAAGCCATGTCGCGAGTGCTTAAGT*G or A</t>
  </si>
  <si>
    <t>CCTTCACGCCATTCACCACCCTGGCATTK*T or G</t>
  </si>
  <si>
    <t>CTGCTCCGAYGGCGTGGACTACAAGATGAC*T or A</t>
  </si>
  <si>
    <t>GTTCCCTTACGCATCTCCTATACGTCTTAA*T or C</t>
  </si>
  <si>
    <t>TGYCTRTCTTGTCCGCTCGCAGTTCGCTGC*C or G</t>
  </si>
  <si>
    <t>TGACAYCTSCTTARCAATGTATTATTTTTC*A or C</t>
  </si>
  <si>
    <t>TGATCACGAGTGGGAGTGATGGAAGATACC*G or T</t>
  </si>
  <si>
    <t>GACWATGGCCAAGTTCTTCAAGGGCCTGGC*C or G</t>
  </si>
  <si>
    <t>GCGCTCAAGCTGTAGATTTGCAAGAGATCG*T or G</t>
  </si>
  <si>
    <t>GAGCTAAGGGAGGGGCGTGTGGTGGGAGAG*T or G</t>
  </si>
  <si>
    <t>TGGGCAAATTGATGATCAGGCGGCGTGCAG*C or T</t>
  </si>
  <si>
    <t>TGGCTCGAGTGCTATTGTGCACCTGTGTGA*T or A</t>
  </si>
  <si>
    <t>TGCTTYSCCCAATCATCATTGCCTTCCCAC*C or A</t>
  </si>
  <si>
    <t>CGCGGTACACATACYGGGTGCAATTGACTT*T or A</t>
  </si>
  <si>
    <t>ATGTACCAAAATCAACAGCAACACCGCAAC*A or T</t>
  </si>
  <si>
    <t>ACAGGCACTCACAACCTAGCCGACTCAACA*A or G</t>
  </si>
  <si>
    <t>TCATCCGCCGGCATCGCTGCGGAATKGCAC*C or T</t>
  </si>
  <si>
    <t>AGCCGACMTGCACACCGTCTTGGAATAAAT*G or T</t>
  </si>
  <si>
    <t>End</t>
  </si>
  <si>
    <t>Measured</t>
  </si>
  <si>
    <t>Predicted</t>
  </si>
  <si>
    <t xml:space="preserve">17.42 </t>
  </si>
  <si>
    <t>Cen Dist (cM)</t>
  </si>
  <si>
    <t>PRO1</t>
  </si>
  <si>
    <t>DHC6 (ODA16)</t>
  </si>
  <si>
    <t>HSP70A</t>
  </si>
  <si>
    <t>24G11</t>
  </si>
  <si>
    <t>CYP1</t>
  </si>
  <si>
    <t>Y14608</t>
  </si>
  <si>
    <t>DHC4</t>
  </si>
  <si>
    <t>HYD1A</t>
  </si>
  <si>
    <t>HYDB</t>
  </si>
  <si>
    <t>GiRARDi</t>
  </si>
  <si>
    <t>Sequence On</t>
  </si>
  <si>
    <t>Source</t>
  </si>
  <si>
    <t>Markers under Dispute</t>
  </si>
  <si>
    <t>AW773051</t>
  </si>
  <si>
    <t>AF053099</t>
  </si>
  <si>
    <t>Position unknown</t>
  </si>
  <si>
    <t>GCTCCAAACCTGCTGCGGTCAGTC</t>
  </si>
  <si>
    <t>GCACGCACACACGCACACGA</t>
  </si>
  <si>
    <t>RB60</t>
  </si>
  <si>
    <t>AF036939</t>
  </si>
  <si>
    <t xml:space="preserve">GCGTTCGGAACCACGCACATCC </t>
  </si>
  <si>
    <t>ACCAGCAGCGCGTGATCCGG</t>
  </si>
  <si>
    <t>GCCAAAGAGGGACGCTGTCCACAG</t>
  </si>
  <si>
    <t>CIA5</t>
  </si>
  <si>
    <t>GTCCGCCACCATAGACGGCCTTTCCTGATC*A or G</t>
  </si>
  <si>
    <t>CACACGCTGCACTGMACRCACCACACTCCC*A or G</t>
  </si>
  <si>
    <t>GCATGAAGCGCTGGGGCGCG*A or G</t>
  </si>
  <si>
    <t>CTGTGTTCCGAGCCCCAGCTTAATCGCTCC*G or A</t>
  </si>
  <si>
    <t>GTCCAGCTCGATGGTGGTCTGCGCGGCGCT*A or C</t>
  </si>
  <si>
    <t>TGTTGTYTGCACTGGGCCGCCCTGCCGCTC*G or A</t>
  </si>
  <si>
    <t>CCGCGAAGGGCGCTCCGCGCGGGCCTTGAA*A or G</t>
  </si>
  <si>
    <t>TCCCCGCCAGCAGCTCACCATGGACGT*G or A</t>
  </si>
  <si>
    <t>CGTCATYGGCTCRCCGTACACGATGCGCTC*G or C</t>
  </si>
  <si>
    <t>GCCCCTGGCGAAGCTGTCAGTACGCACGGC*G or A</t>
  </si>
  <si>
    <t>ATGGGTGTCTTTKGGAGGTTGATAGCATTC*T or A</t>
  </si>
  <si>
    <t>GTGTTACCTACACAAGTGGGGCTKCACACA*T or C</t>
  </si>
  <si>
    <t>CGCTGTGTGAACGCAATACATTACACTTTT*T or G</t>
  </si>
  <si>
    <t>AACCGCGACACAGTGTCGGCGTTCTCCGGT*T or G</t>
  </si>
  <si>
    <t>GGTAGGCAAAGCAGTGCTGCGGGCGGGCAG*A or G</t>
  </si>
  <si>
    <t>ODA4</t>
  </si>
  <si>
    <t>GCATTTCATGTGACATAGGGAGGCTTTCCA*T or G</t>
  </si>
  <si>
    <t>ACCTCCGCCACCCAGCAGCTGCAAATSRCA*G or A</t>
  </si>
  <si>
    <t>ATGGTCCAAGGAGGTCCGCGCCACACCTGC*A or G</t>
  </si>
  <si>
    <t>GCAATCACTGCAGATCAACCCCTCCTAGGG* G or A</t>
  </si>
  <si>
    <t>GAGCATCCCCATCCGCCTCTACCTGTCGCC*C or T</t>
  </si>
  <si>
    <t>CCATGTCTTCACCTCCTGGCAAWCGCAAGC*G or A</t>
  </si>
  <si>
    <t>TACACACAAGCCGTGCTGCGCGGCCCTTCC</t>
  </si>
  <si>
    <t>GATGAGGGTGAAGCATGCGGTGGCGGCGRC*A or C</t>
  </si>
  <si>
    <t>ACCTGTCCTGGTTTGAGCAG</t>
  </si>
  <si>
    <t>GGCCTCTACTTGCACTCCAT</t>
  </si>
  <si>
    <t>TTCCGTCCTCACCAAAGTTC</t>
  </si>
  <si>
    <t>CCAGCAGAATTGACAGCAAA</t>
  </si>
  <si>
    <t>MspI</t>
  </si>
  <si>
    <t>ScrFI</t>
  </si>
  <si>
    <t>250+200/250</t>
  </si>
  <si>
    <t>200/150</t>
  </si>
  <si>
    <t>250</t>
  </si>
  <si>
    <t xml:space="preserve">200 </t>
  </si>
  <si>
    <t>X12634</t>
  </si>
  <si>
    <t>CAC4.17</t>
  </si>
  <si>
    <t>CCGCAACGACGACAACGAGAT</t>
  </si>
  <si>
    <t>GCGGTGGTACTGGTGGAACA</t>
  </si>
  <si>
    <t>394570-427092</t>
  </si>
  <si>
    <t>BAC 33M5</t>
  </si>
  <si>
    <t>CNA38</t>
  </si>
  <si>
    <t>many</t>
  </si>
  <si>
    <t>D10542</t>
  </si>
  <si>
    <t>CCCAAGCTCATTGCYGCAGGCGTGTAGCTG*G or A</t>
  </si>
  <si>
    <t>CGCACACACCGCTCACGCAMGTKCAGCGC*C or T</t>
  </si>
  <si>
    <t>ACGTGTACRGAWTCCCATCAATGTTACGTT*T or A</t>
  </si>
  <si>
    <t>GTTCACTCCCATCCACCCCTAGTAGTCCCC*C or T</t>
  </si>
  <si>
    <t>TCACCAACCCCAAGTAAGGCGGATGCGGTC*G or A</t>
  </si>
  <si>
    <t>CTGGCACGATGGGGGCGAGGCGSACTGCGG*A or C</t>
  </si>
  <si>
    <t>AGAAGTACAAGACCTCCCACTCGCCGCTCA*A or G</t>
  </si>
  <si>
    <t>CGTTTTACTCTTGACACGTTCCGCCATGGT*A or G</t>
  </si>
  <si>
    <t>CCAGCTAAKGGCATCCGCATACCCGATCCG*G or A</t>
  </si>
  <si>
    <t>ACCCGGCCAAATGTCCGGTAGCAACCCCCT*C or T</t>
  </si>
  <si>
    <t>ATGATGGACCGCCGGCGGAGAGCGATGGGC*T or C</t>
  </si>
  <si>
    <t>ATTTGACACGGACGCTACCGGTCTGTTCCA*C or G</t>
  </si>
  <si>
    <t>TGTGGTTGCCKAAGAAGTGTGTGGCTGTTT*A or G</t>
  </si>
  <si>
    <t>AACACCTGCCGCGAGCGCGCGCGCGACCGA*T or C</t>
  </si>
  <si>
    <t>CGATGCACCCGCCGCCAGCCGCCAGGCGGG*C or T</t>
  </si>
  <si>
    <t>GCTATCAACTTCKAAATCGGGGATGGCAAC*C or A</t>
  </si>
  <si>
    <t>CGTGCTGGGAAGAAGGTGTATGGGGTGCAT*A or G</t>
  </si>
  <si>
    <t>CGCGTTCAMAGGACGCCGTCTACCTGAGTC*G or T</t>
  </si>
  <si>
    <t>CGCGTGMTTTCCTGGCGCCCAGCGTCTGCG*C or T</t>
  </si>
  <si>
    <t>CCTGGGYAACAGCAGCCGACTGGTCATCAC*A or G</t>
  </si>
  <si>
    <t>TCAAATGCATGGGCCATGCTCTGATGCTCT*T or G</t>
  </si>
  <si>
    <t>GCWTGCAAGTCGCRTGTGGGACGAGGGAAT*T or C</t>
  </si>
  <si>
    <t>CAAGCGCTCCGTGTAAATGGAGGCSCTCGT*G or A</t>
  </si>
  <si>
    <t>GGTATGMGYCAGTTCCCCGCGGTGRGATAG*C or G</t>
  </si>
  <si>
    <t>GGTCATCACGCCGCTGACGGACCGCTGCTA*C or T</t>
  </si>
  <si>
    <t>GCAAGYATATCCGTACCTCCCTGGTGCCAC *A or G</t>
  </si>
  <si>
    <t>CGGTGAGAGAGCTGCTCCGCCGACAGAG*C or T</t>
  </si>
  <si>
    <t>GGACGTGAGCCAAACCCGGCGCGCAGTC*G or A</t>
  </si>
  <si>
    <t>TCCGGCTCGCCCGCTGCCCGCTACGGCGCC*G or A</t>
  </si>
  <si>
    <t>CAGRCAGGGAGACCCTTGCAGGGCCTGCGG*C or T</t>
  </si>
  <si>
    <t>GCYTARGCGTTTGCAGAAACGCTTACCGGG*G or C</t>
  </si>
  <si>
    <t>CATCATCCTGCAGGGCGACAAGCTCACCTT*T or C</t>
  </si>
  <si>
    <t>CGGTCGCCGGCCGCCGCACCGGCGRTACGG*C or T</t>
  </si>
  <si>
    <t>GGAGCAAAACCGTCGTGGTCGGCAGGCACA*A or G</t>
  </si>
  <si>
    <t>TCATTTACCGGCTTTACAAAACAGCAGTGA*C or T</t>
  </si>
  <si>
    <t>ACYTAATTAAAATGGCCGCTCGCCGTCT*T orG</t>
  </si>
  <si>
    <t>GCGCTCCGCYCCTCCTTCTACCTAAGGCCC*G or T</t>
  </si>
  <si>
    <t>CTAGCGCAATGTRCACAGCAAACACGAATT*G or A</t>
  </si>
  <si>
    <t>TAGCGGTTCARCGSGGTGCCACGTCCTCA*G or T</t>
  </si>
  <si>
    <t>CACCACGAGAGGCTCACACAAACACCACAC*C or T</t>
  </si>
  <si>
    <t>GACCACGGATGSATGGAGATTGAGTGATAC*C or A</t>
  </si>
  <si>
    <t>GGAAGCCAGCGCTAGGAACATGAAGCAGGC*C or T</t>
  </si>
  <si>
    <t>CGTCGACCTGCTCAAGCAACAGCGCATTT*T or C</t>
  </si>
  <si>
    <t>TCCCACTTCGCCGCTGTTATCCCTRAACA*A or G</t>
  </si>
  <si>
    <t>GTTCAWCTTGACGGGCAAACAGCAAAGCAC*A or T</t>
  </si>
  <si>
    <t>GCGCGCCCCTCCGACGCGGGCTGCGCCGTT*G or A</t>
  </si>
  <si>
    <t>CATGCGGCGCTCTTCGCTCGTGGTGCCAGG*C or T</t>
  </si>
  <si>
    <t>TTTCCTAAACTCCACCYACATGGAACAGAA*G or A</t>
  </si>
  <si>
    <t>GTTCTGACCTACATCTGCACTTTGGGCCAA*C or T</t>
  </si>
  <si>
    <t>GTGGGCGCAACGTACGCACGTGACCGTGCA*G or A</t>
  </si>
  <si>
    <t>GGAGACCGGTGCCGGCAAGCACGTGCCCCG*T or C</t>
  </si>
  <si>
    <t>GYGGGCGAGGATGGCCGCTGCCGGGCTGGA*T or C</t>
  </si>
  <si>
    <t>CGAAGAAACTCTCAAGGGTGCASYGCCTTT*C or T</t>
  </si>
  <si>
    <t>ACACCGCGCCCTCTCCCCACCAAMACCMGC*A or G</t>
  </si>
  <si>
    <t>GAAGCTTCCTGCAACGGTTGGGGCAACTGA*T or A</t>
  </si>
  <si>
    <t>AAACAAGGAGTTGCATCAGTAACACAGTGT*T or G</t>
  </si>
  <si>
    <t>CGGTACGTCTCTATTTCTCTTCTCTAGACG*G or A</t>
  </si>
  <si>
    <t>AATCCTATATAYYGGGTTGGGGCATTTGGT*T or A</t>
  </si>
  <si>
    <t>CTCGGCACGATTGCTTCGAMTCGGTCTTGC*A or G</t>
  </si>
  <si>
    <t>CGCCRCCYGTTGAGAGGCGGGCGGCGT*G or T</t>
  </si>
  <si>
    <t>TGTTTACAGGTGAGTCGCAGCCCG*G or A</t>
  </si>
  <si>
    <t>GGCGGGSCCTTACGCGCCCTCCGCCTCGGC*G or A</t>
  </si>
  <si>
    <t>GGTTTCCCGCATCAACAACGCCTTCCAGGT*A or G</t>
  </si>
  <si>
    <t>TTTGACTTGTAGCGAGGACTTCATTATACT*T or G</t>
  </si>
  <si>
    <t>AGGGACCCAGCAGCGCTATGTTCGCTTCCC*C or T</t>
  </si>
  <si>
    <t>CAATCTGCCTTAACCCTGTCCCA*T or C</t>
  </si>
  <si>
    <t xml:space="preserve">ACTCCGTCATGGCCCAACTCGGCGTCTGCT*G or A </t>
  </si>
  <si>
    <t xml:space="preserve">CGAGCCCACCTTTGGCAAGGGA            </t>
  </si>
  <si>
    <t>ACTTTGCCACCGTGACTCGCACG</t>
  </si>
  <si>
    <t>CACCGCCATGCGAAAGTGCC</t>
  </si>
  <si>
    <t>GCCTGTGCGGGATGGCGTGAG</t>
  </si>
  <si>
    <t xml:space="preserve">GATTGGGGGCAGTGGGCAGG   </t>
  </si>
  <si>
    <t xml:space="preserve">TCGCAGTCCGTACCCTTGACACCG </t>
  </si>
  <si>
    <t>GP230</t>
  </si>
  <si>
    <t>C4</t>
  </si>
  <si>
    <t>ODA3</t>
  </si>
  <si>
    <t>GP37</t>
  </si>
  <si>
    <t>LC5</t>
  </si>
  <si>
    <t>CNA37</t>
  </si>
  <si>
    <t>EF3A</t>
  </si>
  <si>
    <t>231</t>
  </si>
  <si>
    <t>17</t>
  </si>
  <si>
    <t>102, 255</t>
  </si>
  <si>
    <t>296, ~400</t>
  </si>
  <si>
    <t>466, 303</t>
  </si>
  <si>
    <t>491, 467</t>
  </si>
  <si>
    <t>404, ~350</t>
  </si>
  <si>
    <t>388, 350</t>
  </si>
  <si>
    <t>AF001309</t>
  </si>
  <si>
    <t>AB051211</t>
  </si>
  <si>
    <t>U43609</t>
  </si>
  <si>
    <t>CPX1</t>
  </si>
  <si>
    <t xml:space="preserve">TTGCGTGCTAGCAGGCGTGGTG                         </t>
  </si>
  <si>
    <t>Primer 1</t>
  </si>
  <si>
    <t>Primer 2</t>
  </si>
  <si>
    <t>Primer 3</t>
  </si>
  <si>
    <t xml:space="preserve">Restriction </t>
  </si>
  <si>
    <t>Enzyme</t>
  </si>
  <si>
    <t>[Mg+]</t>
  </si>
  <si>
    <t xml:space="preserve">Annealing </t>
  </si>
  <si>
    <t>Ext</t>
  </si>
  <si>
    <t>Product size</t>
  </si>
  <si>
    <t>Digested size</t>
  </si>
  <si>
    <t>443, 147</t>
  </si>
  <si>
    <t>650/550</t>
  </si>
  <si>
    <t>~410</t>
  </si>
  <si>
    <t>~390</t>
  </si>
  <si>
    <t>~580</t>
  </si>
  <si>
    <t>~520</t>
  </si>
  <si>
    <t>~550</t>
  </si>
  <si>
    <t>~530</t>
  </si>
  <si>
    <t>Score uppermost band</t>
  </si>
  <si>
    <t>Silflow</t>
  </si>
  <si>
    <t>Stern</t>
  </si>
  <si>
    <t>Contributor</t>
  </si>
  <si>
    <t xml:space="preserve">Werner </t>
  </si>
  <si>
    <t>Mapped</t>
  </si>
  <si>
    <t>Ferris</t>
  </si>
  <si>
    <t>Near GP1</t>
  </si>
  <si>
    <t>AV39</t>
  </si>
  <si>
    <t>54.2:C.R. 58.9:S1C5</t>
  </si>
  <si>
    <t>Is PSR1</t>
  </si>
  <si>
    <t>InDel</t>
  </si>
  <si>
    <t>Hha I</t>
  </si>
  <si>
    <t>Hae III</t>
  </si>
  <si>
    <t>Msp I</t>
  </si>
  <si>
    <t>Hph I</t>
  </si>
  <si>
    <t>ScrF I</t>
  </si>
  <si>
    <t>Dde I</t>
  </si>
  <si>
    <t>Rsa I</t>
  </si>
  <si>
    <t>NaeI</t>
  </si>
  <si>
    <t>218, 358</t>
  </si>
  <si>
    <t>320, 129</t>
  </si>
  <si>
    <t>417, 187</t>
  </si>
  <si>
    <t>338, 407</t>
  </si>
  <si>
    <t>130, 150</t>
  </si>
  <si>
    <t>366, 464</t>
  </si>
  <si>
    <t>328, 223</t>
  </si>
  <si>
    <t>127, 375</t>
  </si>
  <si>
    <t>330, 211</t>
  </si>
  <si>
    <t>191, 91</t>
  </si>
  <si>
    <t>260, 621</t>
  </si>
  <si>
    <t>113, 226</t>
  </si>
  <si>
    <t>334, 141</t>
  </si>
  <si>
    <t>347, 535</t>
  </si>
  <si>
    <t>526, 181</t>
  </si>
  <si>
    <t>228, 380</t>
  </si>
  <si>
    <t>510, 161</t>
  </si>
  <si>
    <t>382, 192</t>
  </si>
  <si>
    <t>307, 359</t>
  </si>
  <si>
    <t>516, 406</t>
  </si>
  <si>
    <t>Nde I</t>
  </si>
  <si>
    <t>Cac 81</t>
  </si>
  <si>
    <t>Nla III</t>
  </si>
  <si>
    <t>Nla IV</t>
  </si>
  <si>
    <t>Ava III</t>
  </si>
  <si>
    <t>STS</t>
  </si>
  <si>
    <t>ACACTRYTRCACAGAGCTACGACTCATTTC*C or T</t>
  </si>
  <si>
    <t>GACGGGGACACCAGGTCAACACCTGTTGGC*G or C</t>
  </si>
  <si>
    <t>CACTGCTGCGTCTGCCAGGATAGTA*T or A</t>
  </si>
  <si>
    <t>CGCCCTACTGCCATGTCTAGGTTCTCGTCT*A or T</t>
  </si>
  <si>
    <t>CTCAGCGGTTGATACGWAYAGCTACATTTA*C or T</t>
  </si>
  <si>
    <t>CAGGTCGCCCAGGTTGGCCTTGGGCGGCAC*G or A</t>
  </si>
  <si>
    <t>CGCACCCCGCTTGCCTTTGCCGCTGGCCGC*T or C</t>
  </si>
  <si>
    <t>CCCGACCTCAGCCACCGCGGCCGCGCCGCG*C or G</t>
  </si>
  <si>
    <t>GACAACCCTGGGTGCACCCCTCAGGCAACA*C or T</t>
  </si>
  <si>
    <t>CTCGGAGGGCGGTCCACTGATACTGTGGCC*A or G</t>
  </si>
  <si>
    <t>GCGCTGACGGACCCAGGCTGAAAGAAAGAC*G or T</t>
  </si>
  <si>
    <t>CACTAGGTGCGGKKTGAGGTGAGGAGTGCG*A or C</t>
  </si>
  <si>
    <t>CGATACCAAGGCCTCCATCCGCAGCCTGGG*G or A</t>
  </si>
  <si>
    <t xml:space="preserve">TTCTGGTAACTATGTAAGACGGCAA*T or C </t>
  </si>
  <si>
    <t>GTCGCTCTCRAGCTTGGCCGACCGCGTCTG*C or A</t>
  </si>
  <si>
    <t>AAACTTTCACATCCTTAWCCCTCAACGCCG*A or G</t>
  </si>
  <si>
    <t>TTGCACCCGGRGGAGGCTGACGCAGCGTCC*A or G</t>
  </si>
  <si>
    <t xml:space="preserve">CGCCGCCCCTAAGGAYGACGACGTCGACGT*Tor C </t>
  </si>
  <si>
    <t>GAAGGGCGATRAAGAGGTTGCAGCTCCAGA*G or C</t>
  </si>
  <si>
    <t>GAAATCATGGACGGAGCTCC</t>
  </si>
  <si>
    <t>GAAGAAGGGCAAGCACGCCT</t>
  </si>
  <si>
    <t>3.0</t>
  </si>
  <si>
    <t>250/200</t>
  </si>
  <si>
    <t>9P19 (BI99)</t>
  </si>
  <si>
    <t>CTTTGAACCTGGCAGTCCAT</t>
  </si>
  <si>
    <t>AACACCAAGCTGGCAGTTCT</t>
  </si>
  <si>
    <t>300+200/200</t>
  </si>
  <si>
    <t>PRI</t>
  </si>
  <si>
    <t>89</t>
  </si>
  <si>
    <t>TRX1</t>
  </si>
  <si>
    <t>882</t>
  </si>
  <si>
    <t>KIN3</t>
  </si>
  <si>
    <t>TGGCGGACATCATACAACAG</t>
  </si>
  <si>
    <t>CCTGGATGCTTGCGTAATTT</t>
  </si>
  <si>
    <t>53</t>
  </si>
  <si>
    <t>550/650</t>
  </si>
  <si>
    <t>50</t>
  </si>
  <si>
    <t>141</t>
  </si>
  <si>
    <t>CCAGTCCTACGGTGTGATCC</t>
  </si>
  <si>
    <t>ACAGGCCGGTGAACTTGTAG</t>
  </si>
  <si>
    <t>AAAATGGGATGCGCAGTTAG</t>
  </si>
  <si>
    <t>100/125+75</t>
  </si>
  <si>
    <t>48</t>
  </si>
  <si>
    <t>GGGTACTGGTAACGCTCGTC</t>
  </si>
  <si>
    <t>AGGCTCTCCACCACAATCAT</t>
  </si>
  <si>
    <t>150/200</t>
  </si>
  <si>
    <t>CCCCGATTTCGAAGTTGATA</t>
  </si>
  <si>
    <t>ATAAGTGCGAGGGGGAGACT</t>
  </si>
  <si>
    <t>150+220/400</t>
  </si>
  <si>
    <t>GCCCACGCACATCTTCAT</t>
  </si>
  <si>
    <t>CAGGAAGCCGAGGAGGTC</t>
  </si>
  <si>
    <t>500/450</t>
  </si>
  <si>
    <t>TCGTAGTTCAGGCCCTTCTC</t>
  </si>
  <si>
    <t>ATGTACTTCTGCGGCCTGAA</t>
  </si>
  <si>
    <t>400/300</t>
  </si>
  <si>
    <t>VI</t>
  </si>
  <si>
    <t>27</t>
  </si>
  <si>
    <t>CCCCTTGTGTATCGGTATGG</t>
  </si>
  <si>
    <t>GCGACACGACCTCTATCACA</t>
  </si>
  <si>
    <t>290/310</t>
  </si>
  <si>
    <t>CRD1</t>
  </si>
  <si>
    <t>VII</t>
  </si>
  <si>
    <t>10</t>
  </si>
  <si>
    <t>CTCGCAACCTGGCCTACTAA</t>
  </si>
  <si>
    <t>TGTCAACGCAGTCAGCCTAC</t>
  </si>
  <si>
    <t>150+70/90+70</t>
  </si>
  <si>
    <t>42</t>
  </si>
  <si>
    <t>CGAGGTGCTTCAAGAGTTCC</t>
  </si>
  <si>
    <t>GCACCCGGATCTTGTACTTC</t>
  </si>
  <si>
    <t>150/300+100</t>
  </si>
  <si>
    <t>TTTCCTGGCTTGCTTTTACA</t>
  </si>
  <si>
    <t>GCTGGCTTTTTAACGAGTGG</t>
  </si>
  <si>
    <t>171</t>
  </si>
  <si>
    <t>CATGTGCCATTGCAGAAGTC</t>
  </si>
  <si>
    <t>CACGCTATACGTCCACAACG</t>
  </si>
  <si>
    <t>220/120+100</t>
  </si>
  <si>
    <t>XIX</t>
  </si>
  <si>
    <t>1</t>
  </si>
  <si>
    <t>TTGCTTTGTGCAAGTCAACC</t>
  </si>
  <si>
    <t>GAGCCAGACGAACGAAAGAC</t>
  </si>
  <si>
    <t>200/250</t>
  </si>
  <si>
    <t>Position</t>
  </si>
  <si>
    <t>II</t>
  </si>
  <si>
    <t>IV</t>
  </si>
  <si>
    <t>V</t>
  </si>
  <si>
    <t>VIII</t>
  </si>
  <si>
    <t>IX</t>
  </si>
  <si>
    <t>X</t>
  </si>
  <si>
    <t>XIV</t>
  </si>
  <si>
    <t>XV</t>
  </si>
  <si>
    <t>XVIII</t>
  </si>
  <si>
    <t>ATP2</t>
  </si>
  <si>
    <t>X61624</t>
  </si>
  <si>
    <t>55.0</t>
  </si>
  <si>
    <t>PTQ10139.x1</t>
  </si>
  <si>
    <t>64.3</t>
  </si>
  <si>
    <t>ZYS1B</t>
  </si>
  <si>
    <t>X76117</t>
  </si>
  <si>
    <t>61.0</t>
  </si>
  <si>
    <t>FLA10</t>
  </si>
  <si>
    <t>L33697</t>
  </si>
  <si>
    <t>MS19-1</t>
  </si>
  <si>
    <t>65.0</t>
  </si>
  <si>
    <t>CNB60B1</t>
  </si>
  <si>
    <t>L27471</t>
  </si>
  <si>
    <t>56.0</t>
  </si>
  <si>
    <t>GGCAGGGCGGTGCAGGCTTAA</t>
  </si>
  <si>
    <t xml:space="preserve"> CGGGGCCATGTCAGCATGGGA</t>
  </si>
  <si>
    <t>AATGGCCAGGATGTGCGGGTAGC</t>
  </si>
  <si>
    <t xml:space="preserve">GTCTGTGCAGCGCTGCGCCTTT </t>
  </si>
  <si>
    <t xml:space="preserve">GCTTTGAGTGGAGCGAGGCGCA     </t>
  </si>
  <si>
    <t>GCATTGGGCATAACCAGTATGTGCCA</t>
  </si>
  <si>
    <t xml:space="preserve">TAAATGCATCTCCGCAGTTTTCTCCG   </t>
  </si>
  <si>
    <t>GGTAACAGCCCGTCTTCCAGGGCC</t>
  </si>
  <si>
    <t>CTGCGCGCCAGCAAGCTCAAGT</t>
  </si>
  <si>
    <t>SDR</t>
  </si>
  <si>
    <t>2-2</t>
  </si>
  <si>
    <t>2-5</t>
  </si>
  <si>
    <t>66-3</t>
  </si>
  <si>
    <t>66-5</t>
  </si>
  <si>
    <t>caagttcgcggagctggccaagatgacc</t>
  </si>
  <si>
    <t>ccaaaccaacccaccgcacagatgatacca</t>
  </si>
  <si>
    <t>tcccgctaaccctcctcccacccctactcc</t>
  </si>
  <si>
    <t>ccgcctgctgccccgctgctgctaccac</t>
  </si>
  <si>
    <t>cgccgctgccgacgccaagatga</t>
  </si>
  <si>
    <t>gtgtgcggggagggcggggattc</t>
  </si>
  <si>
    <t>Rymarquis</t>
  </si>
  <si>
    <t>66-6</t>
  </si>
  <si>
    <t>cggcggctggcggcgatggtgta</t>
  </si>
  <si>
    <t>gctccaaaccgccggctcgtcgcactt</t>
  </si>
  <si>
    <t>244, 328</t>
  </si>
  <si>
    <t>328+244/    ~436+~136</t>
  </si>
  <si>
    <t>CATTGTGGACGCGTCGGCTCTC</t>
  </si>
  <si>
    <t>CCTGCTTATCCTTCTTCTG</t>
  </si>
  <si>
    <t>CNC28</t>
  </si>
  <si>
    <t>GGTCTCATCCATTTCCCGA</t>
  </si>
  <si>
    <t>GAAAGGTGTTGGTACCCTGA</t>
  </si>
  <si>
    <t>M67448</t>
  </si>
  <si>
    <t>S926</t>
  </si>
  <si>
    <t>X62135</t>
  </si>
  <si>
    <t>ACACGCATCAAAGGTCACTG</t>
  </si>
  <si>
    <t>CAGTAACAGGCATCCCCAAA</t>
  </si>
  <si>
    <t>GTGTGAGATTGCAACAGG</t>
  </si>
  <si>
    <t>ATCTTACACGGCCTTACG</t>
  </si>
  <si>
    <t>AJ242525</t>
  </si>
  <si>
    <t>X52304</t>
  </si>
  <si>
    <t>CAAAGGTCGAGGAGAAGTCG</t>
  </si>
  <si>
    <t>AAGAGCACCGACCTGGATTA</t>
  </si>
  <si>
    <t>CAGCTGCTCGGGGACTACCACT</t>
  </si>
  <si>
    <t>CTGGCTGCCCTCTGAAGTTCCT</t>
  </si>
  <si>
    <t>AV388591</t>
  </si>
  <si>
    <t>AAATGGCCCTCCGTGCTT</t>
  </si>
  <si>
    <t>CACCAGAGCCTCCTCGTAAGA</t>
  </si>
  <si>
    <t>14</t>
  </si>
  <si>
    <t>ACCTCTGCCGCTTATGCCTTGG</t>
  </si>
  <si>
    <t>CCGCTCCCTGCCCTCCTGTAG</t>
  </si>
  <si>
    <t>U10545</t>
  </si>
  <si>
    <t>GCGCCGCTGCTTCATTGAGA</t>
  </si>
  <si>
    <t>CGCCGTTGTCCAGCAGGTCG</t>
  </si>
  <si>
    <t>U25985</t>
  </si>
  <si>
    <t>CGTGTGGCTTGCGTGTG</t>
  </si>
  <si>
    <t>GCTACTTCCACGTCCTGCA</t>
  </si>
  <si>
    <t>U61370</t>
  </si>
  <si>
    <t>ACTGCGGTGATAACCTGGACTA</t>
  </si>
  <si>
    <t>GGGGGCGGAGAAGTGAAGAGGAG</t>
  </si>
  <si>
    <t>U25979</t>
  </si>
  <si>
    <t>AAGTCGTAGAAGGGGCGG</t>
  </si>
  <si>
    <t>CTCTGCCTCACAACTGAGA</t>
  </si>
  <si>
    <t>TGCCATGCCCCCTCAGTTTA</t>
  </si>
  <si>
    <t>CAAAAGGCTCTCTGCGAACCAC</t>
  </si>
  <si>
    <t>AACAGCCTTCGCCTCGTG</t>
  </si>
  <si>
    <t>CTGATCATTCTTCCGCTTAGCC</t>
  </si>
  <si>
    <t>AV397464</t>
  </si>
  <si>
    <t>CCCCCGACATTCAAGCAG</t>
  </si>
  <si>
    <t>TCGCCGCTGTAGGTGATG</t>
  </si>
  <si>
    <t>354380, 365612</t>
  </si>
  <si>
    <t>GCAGAACGCAGTTGATAGAGTC</t>
  </si>
  <si>
    <t>AACCCGAATTGATAAATGCTGT</t>
  </si>
  <si>
    <t>S44199</t>
  </si>
  <si>
    <t>GAGGTCGCGGGGGAA</t>
  </si>
  <si>
    <t>GCGAGTGCGGAATCAAA</t>
  </si>
  <si>
    <t>CGACCGCACCTGCCGACAATA</t>
  </si>
  <si>
    <t>CGAAGCCCGGAGCGTGAGAAAT</t>
  </si>
  <si>
    <t>AF309494</t>
  </si>
  <si>
    <t>CTGGAGCTTGCTTGACTGA</t>
  </si>
  <si>
    <t>GCGGACATGCCTTGAGA</t>
  </si>
  <si>
    <t>U25978</t>
  </si>
  <si>
    <t>GGGGGGGTTCGTGTGTG</t>
  </si>
  <si>
    <t>TCCAGGCAAACACAGAG</t>
  </si>
  <si>
    <t>ACTGGCCTCCTGTGTAAAACCT</t>
  </si>
  <si>
    <t>CTGCCCACGCTCACTGATA</t>
  </si>
  <si>
    <t>ACT1</t>
  </si>
  <si>
    <t>TTGCGGCACTTGGAATAAACTA</t>
  </si>
  <si>
    <t>GCCCCACCAGGTAGGACAG</t>
  </si>
  <si>
    <t>SKP1</t>
  </si>
  <si>
    <t>XII/XIII</t>
  </si>
  <si>
    <t>CGAGGCAACCTTTGACTCAT</t>
  </si>
  <si>
    <t>GGCGTTTTCCCCTTAATCAT</t>
  </si>
  <si>
    <t>B8Q</t>
  </si>
  <si>
    <t>AAGGCGACGAGTCCATACAG</t>
  </si>
  <si>
    <t>TCCCCATGTGGTCCTTATGT</t>
  </si>
  <si>
    <t>EYE2</t>
  </si>
  <si>
    <t>2L18 X</t>
  </si>
  <si>
    <t>AGCACCTTCACCATGTAGGG</t>
  </si>
  <si>
    <t>CAACGCAACTCTGCTTACCA</t>
  </si>
  <si>
    <t>PHOS</t>
  </si>
  <si>
    <t>AGGAGTTTGCAGAAAGTGCAG</t>
  </si>
  <si>
    <t>GCCTTCTCCAATACGCAACT</t>
  </si>
  <si>
    <t>GENE15</t>
  </si>
  <si>
    <t>GTAGCTCCACGAAGCGTAGC</t>
  </si>
  <si>
    <t>TTTCTCTCTTGTGGCAAGCA</t>
  </si>
  <si>
    <t>GENE22</t>
  </si>
  <si>
    <t>CTGCCAGCTCGTACAGGTAGT</t>
  </si>
  <si>
    <t>232, 378</t>
  </si>
  <si>
    <t>189, 97</t>
  </si>
  <si>
    <t>Lab</t>
  </si>
  <si>
    <t>294, 133</t>
  </si>
  <si>
    <t>354, 314</t>
  </si>
  <si>
    <t>299, 433</t>
  </si>
  <si>
    <t>329, 393</t>
  </si>
  <si>
    <t>CGTCTGTGGACACTGAGACTG</t>
  </si>
  <si>
    <t>GENE26</t>
  </si>
  <si>
    <t>TGGCGTAGCTATGAGCAGTC</t>
  </si>
  <si>
    <t>GGTACAGCGTGGCGTTAGAG</t>
  </si>
  <si>
    <t>GENE27</t>
  </si>
  <si>
    <t>CTCAGGCAGGAGGACTGTTC</t>
  </si>
  <si>
    <t>CTGAGGACTCCCTGTTGGTC</t>
  </si>
  <si>
    <t>NEK7-2</t>
  </si>
  <si>
    <t>GGTTGCTTGCGTAATGTGTG</t>
  </si>
  <si>
    <t>GCGTGTATTCCCGTTTGTCT</t>
  </si>
  <si>
    <t>GENE48</t>
  </si>
  <si>
    <t>CCATGCAACTCAGACCTCCT</t>
  </si>
  <si>
    <t>GGCGATGCATACTTGAGCTG</t>
  </si>
  <si>
    <t>XI</t>
  </si>
  <si>
    <t>3.5</t>
  </si>
  <si>
    <t>60</t>
  </si>
  <si>
    <t>71</t>
  </si>
  <si>
    <t xml:space="preserve"> M87526</t>
  </si>
  <si>
    <t>TGCCGTTGGTGTTCTCCCCTTCTCAG</t>
  </si>
  <si>
    <t>GCCCCTGCCAGCCCTTTGAA</t>
  </si>
  <si>
    <t>U61369</t>
  </si>
  <si>
    <t>ACCGACCGCTGCTACCG</t>
  </si>
  <si>
    <t>GATGAACACCGAGAATGTGG</t>
  </si>
  <si>
    <t>X85495</t>
  </si>
  <si>
    <t>U25983</t>
  </si>
  <si>
    <t>GGTGGACAGCAACAAGG</t>
  </si>
  <si>
    <t>GGAGTGGGGCAGGGAG</t>
  </si>
  <si>
    <t>KF76</t>
  </si>
  <si>
    <t>U25976</t>
  </si>
  <si>
    <t>ACAGTTACTCCAGGTTATTCAG</t>
  </si>
  <si>
    <t>ATGTGTACGTACGTGTGTGTAG</t>
  </si>
  <si>
    <t>CNA46</t>
  </si>
  <si>
    <t>AW661509</t>
  </si>
  <si>
    <t>GAACCAGGCCGAGATTGTC</t>
  </si>
  <si>
    <t>GGCGGCCTTCGACTTCTTC</t>
  </si>
  <si>
    <t>U61366</t>
  </si>
  <si>
    <t>TCCCCTACCGTAGTAGTCGC</t>
  </si>
  <si>
    <t>TGTGCACACAAATGTACTTAATGC</t>
  </si>
  <si>
    <t>U56982</t>
  </si>
  <si>
    <t>KF82</t>
  </si>
  <si>
    <t>U25982</t>
  </si>
  <si>
    <t>CAATCCACCAGCGACAA</t>
  </si>
  <si>
    <t>ACCACCACGTTGCCTAG</t>
  </si>
  <si>
    <t>CGAAATGCTAGCTTTGTTGC</t>
  </si>
  <si>
    <t>30T7</t>
  </si>
  <si>
    <t>CAGCCACCGCCCACCAG</t>
  </si>
  <si>
    <t>AAGCCAACCCAAACCGTCCAC</t>
  </si>
  <si>
    <t>CGGGGTGTCCAAGGGTC</t>
  </si>
  <si>
    <t>AAGCTGCGGCAGTAGAGACTT</t>
  </si>
  <si>
    <t>M76725</t>
  </si>
  <si>
    <t>AGCTGCTGCAGGACTTCTTC</t>
  </si>
  <si>
    <t>GCTGGTTGTCGGAGTAGGTC</t>
  </si>
  <si>
    <t>CCCGGGGCGAATCTCAG</t>
  </si>
  <si>
    <t>GACGGCGGTCTATGGGAACTT</t>
  </si>
  <si>
    <t>GCACCCCTTTCCGGCAACACT</t>
  </si>
  <si>
    <t>CTGGGTGGGGCTGGGTGTG</t>
  </si>
  <si>
    <t>X57973</t>
  </si>
  <si>
    <t>KF84</t>
  </si>
  <si>
    <t>U25984</t>
  </si>
  <si>
    <t>GGGTGGATGGGAGGTAG</t>
  </si>
  <si>
    <t>ATGGTATGCGAGTATGCGA</t>
  </si>
  <si>
    <t>AF203033</t>
  </si>
  <si>
    <t>166892 InDel</t>
  </si>
  <si>
    <t>CATTGCTTTCACCAACTCCACTGTAATAC</t>
  </si>
  <si>
    <t>CAATGATTATTCAACCTCTTGGCTGCC</t>
  </si>
  <si>
    <t>205, 289</t>
  </si>
  <si>
    <t>TPRC20230</t>
  </si>
  <si>
    <t>TPR C20230</t>
  </si>
  <si>
    <t xml:space="preserve">TGCAACCATCTCCCTTCGGCCC               Primer 4 TAATCCGCCTCAGCCCCAACCG </t>
  </si>
  <si>
    <t>AGGCGAGCTTGAGGTTAGGTTAGTGA</t>
  </si>
  <si>
    <t>GCGGGAGATGGTCAGTGAGGAC</t>
  </si>
  <si>
    <t>X13826</t>
  </si>
  <si>
    <t>CCGCTCTTTCTCCTGGATTTAT</t>
  </si>
  <si>
    <t>GTGCCTGCGACGAATAGTCT</t>
  </si>
  <si>
    <t>AF205377</t>
  </si>
  <si>
    <t>AF335423</t>
  </si>
  <si>
    <t>GACCAGGGGTACTAAACTTGAC</t>
  </si>
  <si>
    <t>CGGCACGAAACACATCT</t>
  </si>
  <si>
    <t>GCACCCCCATCCCTCTGAC</t>
  </si>
  <si>
    <t>CGGCCCCTGGAGAAGTTATGTT</t>
  </si>
  <si>
    <t>GGCGCAGCTTTCTCAGTATCCT</t>
  </si>
  <si>
    <t>CCGGCACATCCTTTCTGGT</t>
  </si>
  <si>
    <t>U19120</t>
  </si>
  <si>
    <t>ACTGATGAGGGGCTTTCG</t>
  </si>
  <si>
    <t>TCGCGTTCGCTTTACACC</t>
  </si>
  <si>
    <t>TGGCGGAAGAGGCTGGTAA</t>
  </si>
  <si>
    <t>AACGGGCAGACAGTGACGATAG</t>
  </si>
  <si>
    <t>U78797</t>
  </si>
  <si>
    <t>AAGCAGCCTTGTGGGTAGTG</t>
  </si>
  <si>
    <t>GTAGCGCAAAACCTGGAGAG</t>
  </si>
  <si>
    <t>LC3</t>
  </si>
  <si>
    <t>U43610</t>
  </si>
  <si>
    <t>CGAGCCAACTTGCTGTAAAAC</t>
  </si>
  <si>
    <t>ACAGGCGAGGACACAGCTAC</t>
  </si>
  <si>
    <t>GS2</t>
  </si>
  <si>
    <t>U46208</t>
  </si>
  <si>
    <t>AGGGCATGATCTTCAACGAG</t>
  </si>
  <si>
    <t>CGCGAGGAAGAAGTACAAGG</t>
  </si>
  <si>
    <t>CAGTGTCGCTGGGTTGAG</t>
  </si>
  <si>
    <t>AGGCGGTTTGGGATGG</t>
  </si>
  <si>
    <t>L29029</t>
  </si>
  <si>
    <t>CCTCCGCCTCCTGTTGA</t>
  </si>
  <si>
    <t>AGTGTCTGCCCGCCTAA</t>
  </si>
  <si>
    <t>CNB20</t>
  </si>
  <si>
    <t>AF486824</t>
  </si>
  <si>
    <t>AGTTGTACAGGCGTGAAAATG</t>
  </si>
  <si>
    <t>ACCGGAAATTTTGTGTCCAG</t>
  </si>
  <si>
    <t>AF228914</t>
  </si>
  <si>
    <t>CGACTCCAACACCCTGATCT</t>
  </si>
  <si>
    <t>CCGCTATATACGCCGGTTT</t>
  </si>
  <si>
    <t>D50838</t>
  </si>
  <si>
    <t>U61372</t>
  </si>
  <si>
    <t>CATCCAGTGCGTGGTGTTC</t>
  </si>
  <si>
    <t>TGAACGTCTTCACCTTGAGC</t>
  </si>
  <si>
    <t>AATAATCGCATGCTGTAAGGGA</t>
  </si>
  <si>
    <t>GGTTGGACGAGGGCTGATATAA</t>
  </si>
  <si>
    <t>CNB21</t>
  </si>
  <si>
    <t>Additional information on the SNP markers can be found in the ChlamyDB</t>
  </si>
  <si>
    <t>Supplemental Data Table I Continued</t>
  </si>
  <si>
    <t>Linkage Group</t>
  </si>
  <si>
    <t>C.r.allele (bp)</t>
  </si>
  <si>
    <t>S1D2 allele (bp)</t>
  </si>
  <si>
    <t>Annealing Temp</t>
  </si>
  <si>
    <t>% Agarose</t>
  </si>
  <si>
    <t># Progeny/Lane</t>
  </si>
  <si>
    <t>5/6</t>
  </si>
  <si>
    <t>5</t>
  </si>
  <si>
    <t>DHCa</t>
  </si>
  <si>
    <t>~290</t>
  </si>
  <si>
    <t>GAR1</t>
  </si>
  <si>
    <t>COX3</t>
  </si>
  <si>
    <t>~500</t>
  </si>
  <si>
    <t>S8-13</t>
  </si>
  <si>
    <t>1 or 3</t>
  </si>
  <si>
    <t>CRY1</t>
  </si>
  <si>
    <t>147/443</t>
  </si>
  <si>
    <t>RPL41</t>
  </si>
  <si>
    <t xml:space="preserve">SULP </t>
  </si>
  <si>
    <t>PSBQ</t>
  </si>
  <si>
    <t>MCA1</t>
  </si>
  <si>
    <t>PSBO</t>
  </si>
  <si>
    <t>RPS14</t>
  </si>
  <si>
    <t>54.2/58.9</t>
  </si>
  <si>
    <t>IC138</t>
  </si>
  <si>
    <t>AC206</t>
  </si>
  <si>
    <t>IDA2</t>
  </si>
  <si>
    <t>ZYS3</t>
  </si>
  <si>
    <t>IDA7</t>
  </si>
  <si>
    <t>4/6</t>
  </si>
  <si>
    <t xml:space="preserve">Recombination </t>
  </si>
  <si>
    <t>cM (Kosambi)</t>
  </si>
  <si>
    <t>Black values in centromeric distance or cM columns indicate experimental values</t>
  </si>
  <si>
    <t>Red values indicate estimated values calculated using combined experimental data or                                                                                                                                                   genome alignment and assumption that 1 cM is equal to 100,000 bp</t>
  </si>
  <si>
    <t>Markers in blue indicate that exact marker order is unknown</t>
  </si>
  <si>
    <t>ND</t>
  </si>
  <si>
    <t>Proved unreliable</t>
  </si>
  <si>
    <t>Supplemental Data Table III. Results from BSA</t>
  </si>
  <si>
    <t>ND indicates that work on these markers have not completed</t>
  </si>
  <si>
    <t>8.1, 7.1 kb</t>
  </si>
  <si>
    <t>8.6, 7.4 kb</t>
  </si>
  <si>
    <t>5.8, 5.2 kb</t>
  </si>
  <si>
    <t>6.6, 7.4 kb</t>
  </si>
  <si>
    <t>3.0, 5.5 kb</t>
  </si>
  <si>
    <t>VFL1</t>
  </si>
  <si>
    <t>5.0, 4.8 kb</t>
  </si>
  <si>
    <t>Silfow</t>
  </si>
  <si>
    <t>Matsuda</t>
  </si>
  <si>
    <t>8.5, 6.8 kb</t>
  </si>
  <si>
    <t>Kindle</t>
  </si>
  <si>
    <t>Mitchell</t>
  </si>
  <si>
    <t>Mayfield</t>
  </si>
  <si>
    <t>Beck</t>
  </si>
  <si>
    <t>Selman</t>
  </si>
  <si>
    <t>LF1</t>
  </si>
  <si>
    <t>CGAGGCGCTTACGAGGAG</t>
  </si>
  <si>
    <t>GTGGGCTCCCTCGGTCTT</t>
  </si>
  <si>
    <t>ACCTGTTGTCCGTCAAGGAG</t>
  </si>
  <si>
    <t>CCCTTTCCTGTGCAAGATGT</t>
  </si>
  <si>
    <t>GAGCGTATGGTGGACGACTT</t>
  </si>
  <si>
    <t>GCATGCTTGCACCTTGTTAC</t>
  </si>
  <si>
    <t>41.8-2</t>
  </si>
  <si>
    <t>CYC-2</t>
  </si>
  <si>
    <t>PGI-1</t>
  </si>
  <si>
    <t>U03632</t>
  </si>
  <si>
    <t>3</t>
  </si>
  <si>
    <t>GCGGTTGCCAGTTGGTGA</t>
  </si>
  <si>
    <t>AGCGTGCCGGTATTCTAAGGTC</t>
  </si>
  <si>
    <t>L07282</t>
  </si>
  <si>
    <t>GGTTCATGGTTTCAATTGGC</t>
  </si>
  <si>
    <t>TATGACGCTATGCACCGTTC</t>
  </si>
  <si>
    <t>LC6</t>
  </si>
  <si>
    <t>U19484</t>
  </si>
  <si>
    <t>ATGGCCGACGAGAAGGAG</t>
  </si>
  <si>
    <t>CGGAGTGTCCTTTGATTTCC</t>
  </si>
  <si>
    <t>U13169</t>
  </si>
  <si>
    <t>ACGCAGACTCCAACATTGTG</t>
  </si>
  <si>
    <t>CTTCAGATCGCTCTTGTTGC</t>
  </si>
  <si>
    <t>AF013108</t>
  </si>
  <si>
    <t>GGGGTAGCAACCACCTCAG</t>
  </si>
  <si>
    <t>AGCAGTGTGTCCGAGGAATC</t>
  </si>
  <si>
    <t>M11447</t>
  </si>
  <si>
    <t>TACTTTGCTGCTTGCTGTGG</t>
  </si>
  <si>
    <t>GAAGGGGGTAAAGGCAATGT</t>
  </si>
  <si>
    <t>L26049</t>
  </si>
  <si>
    <t>AV394365</t>
  </si>
  <si>
    <t>GCCGGAGAGCCTTGAGTTC</t>
  </si>
  <si>
    <t>ATGCCGACGGGAGTGG</t>
  </si>
  <si>
    <t>GGGGGCGTATTAGCAGTA</t>
  </si>
  <si>
    <t>ACGCATTCGGTAGCAAGC</t>
  </si>
  <si>
    <t>M11448</t>
  </si>
  <si>
    <t>4?</t>
  </si>
  <si>
    <t>?</t>
  </si>
  <si>
    <t>CCGGATAGCTGGGTAATGAATG</t>
  </si>
  <si>
    <t>TGTCGCGGCTGTTGAAAAT</t>
  </si>
  <si>
    <t>AGTAAACCAACGCCATGCTG</t>
  </si>
  <si>
    <t>CATGATCTAGTGGCGGTGTG</t>
  </si>
  <si>
    <t>GGGCAAGAGAGTCACGTAGC</t>
  </si>
  <si>
    <t>TGCTGATGCTACTGCCAGAC</t>
  </si>
  <si>
    <t>ATGGCGAGGAGAAGAAGGAG</t>
  </si>
  <si>
    <t>CTGGCAAAGATTTCCTCGAA</t>
  </si>
  <si>
    <t>TCATTGAAGGAACACGTCCA</t>
  </si>
  <si>
    <t>CNB4</t>
  </si>
  <si>
    <t>3.3, 4.5 kb</t>
  </si>
  <si>
    <t>Pst I</t>
  </si>
  <si>
    <t>0.5, 2.6 kb</t>
  </si>
  <si>
    <t>BamH I</t>
  </si>
  <si>
    <t>4.6, 10 kb</t>
  </si>
  <si>
    <t>Sma I</t>
  </si>
  <si>
    <t>6.0, 7.6 kb</t>
  </si>
  <si>
    <t>7.0, 7.8 kb</t>
  </si>
  <si>
    <t>1.9, 1.3 kb</t>
  </si>
  <si>
    <t>800, 500</t>
  </si>
  <si>
    <t>Sst I</t>
  </si>
  <si>
    <t>3.3, 7.5 kb</t>
  </si>
  <si>
    <t>500, 400</t>
  </si>
  <si>
    <t>5.5, 2.5 kb</t>
  </si>
  <si>
    <t>9.0, 7.5 kb</t>
  </si>
  <si>
    <t>Sal I</t>
  </si>
  <si>
    <t>11.8, 5.8 kb</t>
  </si>
  <si>
    <t>2.4, 2.0 kb</t>
  </si>
  <si>
    <t>Hind III</t>
  </si>
  <si>
    <t>5.1, 4.6 kb</t>
  </si>
  <si>
    <t>1.5, 4.3 kb</t>
  </si>
  <si>
    <t>0.9, 1.0 kb</t>
  </si>
  <si>
    <t>1.4, 1.7 kb</t>
  </si>
  <si>
    <t>4.5, 4.2 kb</t>
  </si>
  <si>
    <t>3.0, 0.6 kb</t>
  </si>
  <si>
    <t>5.2, 6.5 kb</t>
  </si>
  <si>
    <t>2.7, 1.0 kb</t>
  </si>
  <si>
    <t>5.6, 7.4 kb</t>
  </si>
  <si>
    <t>2.7, 4.4 kb</t>
  </si>
  <si>
    <t>6.2, 8.0 kb</t>
  </si>
  <si>
    <t>5.6, 7.0 kb</t>
  </si>
  <si>
    <t>5.0, 6.1 kb</t>
  </si>
  <si>
    <t>4.2, 6.4 kb</t>
  </si>
  <si>
    <t>7.5, 8.3 kb</t>
  </si>
  <si>
    <t>1.8, 1.2 kb</t>
  </si>
  <si>
    <t>2.6, 3.2 kb</t>
  </si>
  <si>
    <t>9.1, 8.7 kb</t>
  </si>
  <si>
    <t>8.6, 11.5 kb</t>
  </si>
  <si>
    <t>10.0, 5.0 kb</t>
  </si>
  <si>
    <t>300, 200</t>
  </si>
  <si>
    <t>0.5, 1.0 kb</t>
  </si>
  <si>
    <t>1.5, 1.2 kb</t>
  </si>
  <si>
    <t>1.2, 0.5 kb</t>
  </si>
  <si>
    <t>0.8, 1.3 kb</t>
  </si>
  <si>
    <t>1.5, 1.3 kb</t>
  </si>
  <si>
    <t>7.1, 4.9 kb</t>
  </si>
  <si>
    <t>1.3, 1.5 kb</t>
  </si>
  <si>
    <t>1.5, 0.8 kb</t>
  </si>
  <si>
    <t>2.5, 1.7 kb</t>
  </si>
  <si>
    <t>2.5, 2.0 kb</t>
  </si>
  <si>
    <t>2.7, 3.6 kb</t>
  </si>
  <si>
    <t>1.0, 1.4 kb</t>
  </si>
  <si>
    <t>1.6, 0.9 kb</t>
  </si>
  <si>
    <t>1.1, 0.6 kb</t>
  </si>
  <si>
    <t>500, 600</t>
  </si>
  <si>
    <t>6.7, 6.2 kb</t>
  </si>
  <si>
    <t>1.1, 0.9 kb</t>
  </si>
  <si>
    <t>0.7, 1.8 kb</t>
  </si>
  <si>
    <t xml:space="preserve"> </t>
  </si>
  <si>
    <t>7.0, 4.9 kb</t>
  </si>
  <si>
    <t>0.7, 1.0 kb</t>
  </si>
  <si>
    <t>1.1, 1.2 kb</t>
  </si>
  <si>
    <t>2.9, 3.5 kb</t>
  </si>
  <si>
    <t>0.8, 1.8 kb</t>
  </si>
  <si>
    <t>700, 600</t>
  </si>
  <si>
    <t>0.9, 0.8 kb</t>
  </si>
  <si>
    <t>1.0, 2.0 kb</t>
  </si>
  <si>
    <t>1.0, 0.9 kb</t>
  </si>
  <si>
    <t>1.5, 1.7 kb</t>
  </si>
  <si>
    <t>1.3, 1.1 kb</t>
  </si>
  <si>
    <t>2.0, 2.7 kb</t>
  </si>
  <si>
    <t>2.9, 1.1 kb</t>
  </si>
  <si>
    <t>3.9, 0.9 kb</t>
  </si>
  <si>
    <t>0.8, 1.1 kb</t>
  </si>
  <si>
    <t>2.8, 2.4 kb</t>
  </si>
  <si>
    <t>7.8, 7.1 kb</t>
  </si>
  <si>
    <t>3.0, 1.6 kb</t>
  </si>
  <si>
    <t>1.1, 1.0 kb</t>
  </si>
  <si>
    <t>4.5, 5.2 kb</t>
  </si>
  <si>
    <t>Lefebvre</t>
  </si>
  <si>
    <t>1.9, 1.0 kb</t>
  </si>
  <si>
    <t>2.0, 1.1 kb</t>
  </si>
  <si>
    <t>10.0, 13.0 kb</t>
  </si>
  <si>
    <t>S62</t>
  </si>
  <si>
    <t>EcoR I + Xho I</t>
  </si>
  <si>
    <t>6.6, 13 kb</t>
  </si>
  <si>
    <t>3.3, 1.9 kb</t>
  </si>
  <si>
    <t>2.0, 5.1 kb</t>
  </si>
  <si>
    <t>1.0, 9.7 kb</t>
  </si>
  <si>
    <t>3.7, 6.2 kb</t>
  </si>
  <si>
    <t>Notes on Supplimentary Data Table 1</t>
  </si>
  <si>
    <t>Notes for Supplemental Data Table II</t>
  </si>
  <si>
    <t>Supplemental Data Table II. Centromeric, recombination and sequence alignment data for mapping markers</t>
  </si>
  <si>
    <t>Markers  in blue indicate that exact marker order is not known</t>
  </si>
  <si>
    <t>MT-*** ATGGCCTGTTTCTTAGC       CTACATGTGTTTCTTGACG</t>
  </si>
  <si>
    <t>MT+*** ATGCCTATCTTTCTCATTCT GCAAAATACACGTCTGGAAG</t>
  </si>
  <si>
    <t>***For the MT primers, MT+ and MT- reactions should be run separately</t>
  </si>
  <si>
    <t>51,30</t>
  </si>
  <si>
    <t>400/300+100</t>
  </si>
  <si>
    <t>656,9-3</t>
  </si>
  <si>
    <t>380/180</t>
  </si>
  <si>
    <t>PRP8-1</t>
  </si>
  <si>
    <t>210/240+180</t>
  </si>
  <si>
    <t>PRP8-2</t>
  </si>
  <si>
    <t>1081,5</t>
  </si>
  <si>
    <t>1081,4</t>
  </si>
  <si>
    <t>1081,7</t>
  </si>
  <si>
    <t>1081,6</t>
  </si>
  <si>
    <t>240/240+150</t>
  </si>
  <si>
    <t>355,2</t>
  </si>
  <si>
    <t>460/380</t>
  </si>
  <si>
    <t>355,8-1</t>
  </si>
  <si>
    <t>441,1-1</t>
  </si>
  <si>
    <t>120/450</t>
  </si>
  <si>
    <t>1002-1</t>
  </si>
  <si>
    <t>698-1</t>
  </si>
  <si>
    <t>320/420</t>
  </si>
  <si>
    <t>153,13</t>
  </si>
  <si>
    <t>420+350/300</t>
  </si>
  <si>
    <t>153,8-1</t>
  </si>
  <si>
    <t>450/320+80</t>
  </si>
  <si>
    <t>153,2-2</t>
  </si>
  <si>
    <t>450/220</t>
  </si>
  <si>
    <t>CS</t>
  </si>
  <si>
    <t>604,5-1</t>
  </si>
  <si>
    <t>1238-4</t>
  </si>
  <si>
    <t>310+280+120/550+120</t>
  </si>
  <si>
    <t>BTUB2</t>
  </si>
  <si>
    <t>1882-2</t>
  </si>
  <si>
    <t>1882-1</t>
  </si>
  <si>
    <t>GP387</t>
  </si>
  <si>
    <t>CNA13</t>
  </si>
  <si>
    <t>GCGCTAACGAGCAGGAGCTA</t>
  </si>
  <si>
    <t>ATGCGCCTACTGCCATGTCT</t>
  </si>
  <si>
    <t>GP396B</t>
  </si>
  <si>
    <t>AY186602</t>
  </si>
  <si>
    <t>AFO39437</t>
  </si>
  <si>
    <t>Z48968</t>
  </si>
  <si>
    <t>AF052206</t>
  </si>
  <si>
    <t>AY219891</t>
  </si>
  <si>
    <t>AY398636</t>
  </si>
  <si>
    <t>None</t>
  </si>
  <si>
    <t>ARG7</t>
  </si>
  <si>
    <t>X16619</t>
  </si>
  <si>
    <t>GP123</t>
  </si>
  <si>
    <t>AF525919</t>
  </si>
  <si>
    <t>GGCGCGTACGCTCCGC</t>
  </si>
  <si>
    <t>S1D2</t>
  </si>
  <si>
    <t xml:space="preserve">400 lab </t>
  </si>
  <si>
    <r>
      <t>-25.4 (</t>
    </r>
    <r>
      <rPr>
        <sz val="10"/>
        <color indexed="10"/>
        <rFont val="Arial"/>
        <family val="2"/>
      </rPr>
      <t>-27.4</t>
    </r>
    <r>
      <rPr>
        <sz val="10"/>
        <rFont val="Arial"/>
        <family val="0"/>
      </rPr>
      <t>)</t>
    </r>
  </si>
  <si>
    <r>
      <t>15.4 (</t>
    </r>
    <r>
      <rPr>
        <sz val="10"/>
        <color indexed="10"/>
        <rFont val="Arial"/>
        <family val="2"/>
      </rPr>
      <t>13.8</t>
    </r>
    <r>
      <rPr>
        <sz val="10"/>
        <rFont val="Arial"/>
        <family val="0"/>
      </rPr>
      <t>)</t>
    </r>
  </si>
  <si>
    <r>
      <t>-5.5 (</t>
    </r>
    <r>
      <rPr>
        <sz val="10"/>
        <color indexed="10"/>
        <rFont val="Arial"/>
        <family val="2"/>
      </rPr>
      <t>-7.0</t>
    </r>
    <r>
      <rPr>
        <sz val="10"/>
        <rFont val="Arial"/>
        <family val="0"/>
      </rPr>
      <t>)</t>
    </r>
  </si>
  <si>
    <r>
      <t>2.9 (</t>
    </r>
    <r>
      <rPr>
        <sz val="10"/>
        <color indexed="10"/>
        <rFont val="Arial"/>
        <family val="2"/>
      </rPr>
      <t>3.3</t>
    </r>
    <r>
      <rPr>
        <sz val="10"/>
        <rFont val="Arial"/>
        <family val="0"/>
      </rPr>
      <t>)</t>
    </r>
  </si>
  <si>
    <r>
      <t>23.0 (</t>
    </r>
    <r>
      <rPr>
        <sz val="10"/>
        <color indexed="10"/>
        <rFont val="Arial"/>
        <family val="2"/>
      </rPr>
      <t>33.0</t>
    </r>
    <r>
      <rPr>
        <sz val="10"/>
        <rFont val="Arial"/>
        <family val="0"/>
      </rPr>
      <t>)</t>
    </r>
  </si>
  <si>
    <r>
      <t>-10.7 (</t>
    </r>
    <r>
      <rPr>
        <sz val="10"/>
        <color indexed="10"/>
        <rFont val="Arial"/>
        <family val="2"/>
      </rPr>
      <t>-16.0</t>
    </r>
    <r>
      <rPr>
        <sz val="10"/>
        <rFont val="Arial"/>
        <family val="0"/>
      </rPr>
      <t>)</t>
    </r>
  </si>
  <si>
    <r>
      <t>-15.3 (</t>
    </r>
    <r>
      <rPr>
        <sz val="10"/>
        <color indexed="10"/>
        <rFont val="Arial"/>
        <family val="2"/>
      </rPr>
      <t>-10.9</t>
    </r>
    <r>
      <rPr>
        <sz val="10"/>
        <rFont val="Arial"/>
        <family val="0"/>
      </rPr>
      <t>)</t>
    </r>
  </si>
  <si>
    <r>
      <t>8.1 (</t>
    </r>
    <r>
      <rPr>
        <sz val="10"/>
        <color indexed="10"/>
        <rFont val="Arial"/>
        <family val="2"/>
      </rPr>
      <t>6.6</t>
    </r>
    <r>
      <rPr>
        <sz val="10"/>
        <rFont val="Arial"/>
        <family val="0"/>
      </rPr>
      <t>)</t>
    </r>
  </si>
  <si>
    <r>
      <t>-31.4 (</t>
    </r>
    <r>
      <rPr>
        <sz val="10"/>
        <color indexed="10"/>
        <rFont val="Arial"/>
        <family val="2"/>
      </rPr>
      <t>-39.2</t>
    </r>
    <r>
      <rPr>
        <sz val="10"/>
        <rFont val="Arial"/>
        <family val="0"/>
      </rPr>
      <t>)</t>
    </r>
  </si>
  <si>
    <r>
      <t>-16.6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(</t>
    </r>
    <r>
      <rPr>
        <sz val="10"/>
        <color indexed="10"/>
        <rFont val="Arial"/>
        <family val="2"/>
      </rPr>
      <t>-21.9</t>
    </r>
    <r>
      <rPr>
        <sz val="10"/>
        <rFont val="Arial"/>
        <family val="0"/>
      </rPr>
      <t>)</t>
    </r>
  </si>
  <si>
    <r>
      <t>-17.5 (</t>
    </r>
    <r>
      <rPr>
        <sz val="10"/>
        <color indexed="10"/>
        <rFont val="Arial"/>
        <family val="2"/>
      </rPr>
      <t>-19.7</t>
    </r>
    <r>
      <rPr>
        <sz val="10"/>
        <rFont val="Arial"/>
        <family val="0"/>
      </rPr>
      <t>)</t>
    </r>
  </si>
  <si>
    <t xml:space="preserve">GCATGCATTCCACAACGCACGC </t>
  </si>
  <si>
    <t>GGCTAATGGCTGTGCGGCTGG</t>
  </si>
  <si>
    <t>Marker</t>
  </si>
  <si>
    <t>Type</t>
  </si>
  <si>
    <t>CAPS</t>
  </si>
  <si>
    <t>RFLP</t>
  </si>
  <si>
    <t>CGTCCCACACCTCCAAACGCCA</t>
  </si>
  <si>
    <t>GCCTTGACGTGAGGCTGCGCTG</t>
  </si>
  <si>
    <t>TGGGGTACAAGGCGCTGTGAGAGA</t>
  </si>
  <si>
    <t>PBT302</t>
  </si>
  <si>
    <t>CNC41</t>
  </si>
  <si>
    <t>CNA79</t>
  </si>
  <si>
    <t>GBP1</t>
  </si>
  <si>
    <t>RB47</t>
  </si>
  <si>
    <t>CNA73</t>
  </si>
  <si>
    <t>GAS96</t>
  </si>
  <si>
    <t>COX2B</t>
  </si>
  <si>
    <t>LC4</t>
  </si>
  <si>
    <t>U34345</t>
  </si>
  <si>
    <t>AF305540</t>
  </si>
  <si>
    <t>BE726259</t>
  </si>
  <si>
    <t>AF043297</t>
  </si>
  <si>
    <t>U10442</t>
  </si>
  <si>
    <t>BI994521</t>
  </si>
  <si>
    <t>BI722495</t>
  </si>
  <si>
    <t>ACE2275</t>
  </si>
  <si>
    <t>BM003336</t>
  </si>
  <si>
    <t xml:space="preserve">GCATAGGGGCTGTGCGGCG </t>
  </si>
  <si>
    <t>TCTGTATGTGCCCCATGCGCACA</t>
  </si>
  <si>
    <t xml:space="preserve">CTTCTGCAGCCGTAGAAACCCGGC                                     </t>
  </si>
  <si>
    <t>GTGTGCACTGGCATGGCTTCCG</t>
  </si>
  <si>
    <t xml:space="preserve">GGGGCTGAGCGTGGTGAAGAAGTG   </t>
  </si>
  <si>
    <t xml:space="preserve">TTGCTGGGCTGTGGCCGCG   </t>
  </si>
  <si>
    <t xml:space="preserve">ATGGCTACGCCACCGCCGGTTT                                            </t>
  </si>
  <si>
    <t>CAGCGGTCCCTCAGGGACGTTACA</t>
  </si>
  <si>
    <t xml:space="preserve">GCCGCGCGAGCTGGAAGAGTTT                           </t>
  </si>
  <si>
    <t>GTGCCGCCCACGAAACGTTCTG</t>
  </si>
  <si>
    <t>X78589</t>
  </si>
  <si>
    <t>CGGCGTGTTGGAGAATGTG</t>
  </si>
  <si>
    <t>GCGGACGTATGTATTGCTGTTTG</t>
  </si>
  <si>
    <t>AF133671</t>
  </si>
  <si>
    <t>U19877</t>
  </si>
  <si>
    <t>AGACATGGAAAGTGGCAGGT</t>
  </si>
  <si>
    <t>GAGGCCCTAACGCCTAAATC</t>
  </si>
  <si>
    <t>LC1</t>
  </si>
  <si>
    <t>AF112476</t>
  </si>
  <si>
    <t>GGGGCGAAACCTCATCAAAAAG</t>
  </si>
  <si>
    <t>CGTCCAGCGTGCGTGTCTAC</t>
  </si>
  <si>
    <t>U61367</t>
  </si>
  <si>
    <t>CAGCCCAGCCTAGTTGGTTA</t>
  </si>
  <si>
    <t>AACCAGGGTTCATGGTGATG</t>
  </si>
  <si>
    <t>III</t>
  </si>
  <si>
    <t>LRG5-2</t>
  </si>
  <si>
    <t>AGCATCAAGGATACATTTCGAG</t>
  </si>
  <si>
    <t>CAGGCTTGCGTACAGCATTA</t>
  </si>
  <si>
    <t>COX2A</t>
  </si>
  <si>
    <t>CGGTTTTTGTACGAGCGAAT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</si>
</sst>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0"/>
      <name val="Arial"/>
      <family val="2"/>
    </font>
    <font>
      <sz val="10"/>
      <name val="Arial Unicode MS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21">
      <alignment/>
      <protection/>
    </xf>
    <xf numFmtId="0" fontId="0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21" applyNumberFormat="1" applyFont="1" applyFill="1" applyBorder="1" applyAlignment="1">
      <alignment horizontal="center" wrapText="1"/>
      <protection/>
    </xf>
    <xf numFmtId="0" fontId="0" fillId="0" borderId="1" xfId="21" applyNumberFormat="1" applyFont="1" applyBorder="1" applyAlignment="1">
      <alignment horizontal="center" wrapText="1"/>
      <protection/>
    </xf>
    <xf numFmtId="0" fontId="0" fillId="0" borderId="1" xfId="20" applyNumberFormat="1" applyFont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21" applyBorder="1">
      <alignment/>
      <protection/>
    </xf>
    <xf numFmtId="0" fontId="0" fillId="0" borderId="3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168" fontId="6" fillId="0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Fill="1" applyBorder="1" applyAlignment="1">
      <alignment horizontal="center" wrapText="1"/>
    </xf>
    <xf numFmtId="168" fontId="0" fillId="0" borderId="1" xfId="21" applyNumberFormat="1" applyFont="1" applyBorder="1" applyAlignment="1">
      <alignment horizontal="center" wrapText="1"/>
      <protection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1" xfId="21" applyNumberFormat="1" applyFont="1" applyFill="1" applyBorder="1" applyAlignment="1">
      <alignment horizontal="center" wrapText="1"/>
      <protection/>
    </xf>
    <xf numFmtId="168" fontId="6" fillId="0" borderId="1" xfId="0" applyNumberFormat="1" applyFont="1" applyBorder="1" applyAlignment="1">
      <alignment horizontal="center" wrapText="1"/>
    </xf>
    <xf numFmtId="168" fontId="6" fillId="0" borderId="1" xfId="21" applyNumberFormat="1" applyFont="1" applyBorder="1" applyAlignment="1">
      <alignment horizontal="center" wrapText="1"/>
      <protection/>
    </xf>
    <xf numFmtId="168" fontId="6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 quotePrefix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68" fontId="0" fillId="0" borderId="1" xfId="21" applyNumberFormat="1" applyFont="1" applyBorder="1" applyAlignment="1" quotePrefix="1">
      <alignment horizontal="center" wrapText="1"/>
      <protection/>
    </xf>
    <xf numFmtId="168" fontId="0" fillId="0" borderId="1" xfId="21" applyNumberFormat="1" applyFont="1" applyFill="1" applyBorder="1" applyAlignment="1" quotePrefix="1">
      <alignment horizontal="center" wrapText="1"/>
      <protection/>
    </xf>
    <xf numFmtId="168" fontId="6" fillId="0" borderId="1" xfId="21" applyNumberFormat="1" applyFont="1" applyFill="1" applyBorder="1" applyAlignment="1">
      <alignment horizontal="center" wrapText="1"/>
      <protection/>
    </xf>
    <xf numFmtId="168" fontId="6" fillId="0" borderId="1" xfId="21" applyNumberFormat="1" applyFont="1" applyBorder="1" applyAlignment="1" quotePrefix="1">
      <alignment horizontal="center" wrapText="1"/>
      <protection/>
    </xf>
    <xf numFmtId="168" fontId="6" fillId="0" borderId="1" xfId="0" applyNumberFormat="1" applyFont="1" applyBorder="1" applyAlignment="1" quotePrefix="1">
      <alignment horizont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20" applyFont="1" applyBorder="1" applyAlignment="1">
      <alignment horizontal="left"/>
    </xf>
    <xf numFmtId="0" fontId="0" fillId="0" borderId="0" xfId="0" applyFill="1" applyAlignment="1">
      <alignment horizontal="center"/>
    </xf>
    <xf numFmtId="2" fontId="0" fillId="0" borderId="1" xfId="21" applyNumberFormat="1" applyFont="1" applyBorder="1" applyAlignment="1">
      <alignment horizontal="center"/>
      <protection/>
    </xf>
    <xf numFmtId="1" fontId="0" fillId="0" borderId="1" xfId="21" applyNumberFormat="1" applyFont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4" xfId="0" applyNumberFormat="1" applyFont="1" applyFill="1" applyBorder="1" applyAlignment="1">
      <alignment horizontal="center" wrapText="1"/>
    </xf>
    <xf numFmtId="0" fontId="0" fillId="0" borderId="4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wrapText="1"/>
    </xf>
    <xf numFmtId="168" fontId="0" fillId="0" borderId="4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21" applyNumberFormat="1" applyFont="1" applyBorder="1" applyAlignment="1" quotePrefix="1">
      <alignment horizontal="center" vertical="center" wrapText="1"/>
      <protection/>
    </xf>
    <xf numFmtId="0" fontId="5" fillId="0" borderId="1" xfId="20" applyNumberFormat="1" applyFont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center" vertical="center" wrapText="1"/>
      <protection/>
    </xf>
    <xf numFmtId="0" fontId="5" fillId="0" borderId="1" xfId="21" applyNumberFormat="1" applyFont="1" applyFill="1" applyBorder="1" applyAlignment="1" quotePrefix="1">
      <alignment horizontal="center" vertical="center" wrapText="1"/>
      <protection/>
    </xf>
    <xf numFmtId="0" fontId="5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0" fillId="0" borderId="1" xfId="2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21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5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left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5" fillId="0" borderId="5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CR data528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logy.duke.edu/chlamy_genome/BAC/CNA73.html" TargetMode="External" /><Relationship Id="rId2" Type="http://schemas.openxmlformats.org/officeDocument/2006/relationships/hyperlink" Target="http://www.biology.duke.edu/chlamy_genome/BAC/CNA73.html" TargetMode="External" /><Relationship Id="rId3" Type="http://schemas.openxmlformats.org/officeDocument/2006/relationships/hyperlink" Target="http://www.biology.duke.edu/chlamy_genome/BAC/CNA7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43">
      <selection activeCell="G56" sqref="A1:G56"/>
    </sheetView>
  </sheetViews>
  <sheetFormatPr defaultColWidth="11.421875" defaultRowHeight="12.75"/>
  <cols>
    <col min="1" max="1" width="14.28125" style="0" bestFit="1" customWidth="1"/>
    <col min="2" max="2" width="14.00390625" style="0" bestFit="1" customWidth="1"/>
    <col min="3" max="3" width="12.7109375" style="0" bestFit="1" customWidth="1"/>
    <col min="4" max="4" width="14.7109375" style="0" bestFit="1" customWidth="1"/>
    <col min="5" max="5" width="15.00390625" style="0" bestFit="1" customWidth="1"/>
    <col min="6" max="6" width="10.421875" style="0" bestFit="1" customWidth="1"/>
    <col min="7" max="7" width="15.421875" style="0" customWidth="1"/>
    <col min="8" max="16384" width="8.8515625" style="0" customWidth="1"/>
  </cols>
  <sheetData>
    <row r="1" ht="12">
      <c r="A1" t="s">
        <v>1765</v>
      </c>
    </row>
    <row r="2" spans="1:7" ht="12">
      <c r="A2" s="75" t="s">
        <v>1993</v>
      </c>
      <c r="B2" s="75" t="s">
        <v>1728</v>
      </c>
      <c r="C2" s="75" t="s">
        <v>1729</v>
      </c>
      <c r="D2" s="75" t="s">
        <v>1730</v>
      </c>
      <c r="E2" s="75" t="s">
        <v>1731</v>
      </c>
      <c r="F2" s="75" t="s">
        <v>1732</v>
      </c>
      <c r="G2" s="76" t="s">
        <v>1733</v>
      </c>
    </row>
    <row r="3" spans="1:7" ht="12">
      <c r="A3" s="77" t="s">
        <v>1169</v>
      </c>
      <c r="B3" s="77" t="s">
        <v>140</v>
      </c>
      <c r="C3" s="77">
        <v>232</v>
      </c>
      <c r="D3" s="77">
        <v>378</v>
      </c>
      <c r="E3" s="78">
        <v>55</v>
      </c>
      <c r="F3" s="78">
        <v>1</v>
      </c>
      <c r="G3" s="79" t="s">
        <v>1763</v>
      </c>
    </row>
    <row r="4" spans="1:7" ht="12">
      <c r="A4" s="77" t="s">
        <v>1973</v>
      </c>
      <c r="B4" s="77" t="s">
        <v>140</v>
      </c>
      <c r="C4" s="77">
        <v>367</v>
      </c>
      <c r="D4" s="77">
        <v>236</v>
      </c>
      <c r="E4" s="78">
        <v>55</v>
      </c>
      <c r="F4" s="78">
        <v>1</v>
      </c>
      <c r="G4" s="79" t="s">
        <v>1734</v>
      </c>
    </row>
    <row r="5" spans="1:7" ht="12">
      <c r="A5" s="77" t="s">
        <v>2005</v>
      </c>
      <c r="B5" s="77" t="s">
        <v>140</v>
      </c>
      <c r="C5" s="77">
        <v>436</v>
      </c>
      <c r="D5" s="77">
        <v>379</v>
      </c>
      <c r="E5" s="78">
        <v>63.9</v>
      </c>
      <c r="F5" s="78">
        <v>1</v>
      </c>
      <c r="G5" s="79" t="s">
        <v>1734</v>
      </c>
    </row>
    <row r="6" spans="1:7" ht="12">
      <c r="A6" s="77" t="s">
        <v>1323</v>
      </c>
      <c r="B6" s="77" t="s">
        <v>1471</v>
      </c>
      <c r="C6" s="77">
        <v>329</v>
      </c>
      <c r="D6" s="77">
        <v>393</v>
      </c>
      <c r="E6" s="78">
        <v>61</v>
      </c>
      <c r="F6" s="78">
        <v>1</v>
      </c>
      <c r="G6" s="79" t="s">
        <v>1734</v>
      </c>
    </row>
    <row r="7" spans="1:7" ht="12">
      <c r="A7" s="77" t="s">
        <v>1188</v>
      </c>
      <c r="B7" s="77" t="s">
        <v>1471</v>
      </c>
      <c r="C7" s="77">
        <v>354</v>
      </c>
      <c r="D7" s="77">
        <v>314</v>
      </c>
      <c r="E7" s="78">
        <v>55</v>
      </c>
      <c r="F7" s="78">
        <v>1</v>
      </c>
      <c r="G7" s="79" t="s">
        <v>1763</v>
      </c>
    </row>
    <row r="8" spans="1:7" ht="12">
      <c r="A8" s="77" t="s">
        <v>1041</v>
      </c>
      <c r="B8" s="77" t="s">
        <v>1471</v>
      </c>
      <c r="C8" s="77">
        <v>294</v>
      </c>
      <c r="D8" s="77">
        <v>133</v>
      </c>
      <c r="E8" s="78">
        <v>55.8</v>
      </c>
      <c r="F8" s="78">
        <v>1</v>
      </c>
      <c r="G8" s="79" t="s">
        <v>1735</v>
      </c>
    </row>
    <row r="9" spans="1:7" ht="12">
      <c r="A9" s="77" t="s">
        <v>1048</v>
      </c>
      <c r="B9" s="77" t="s">
        <v>1471</v>
      </c>
      <c r="C9" s="77">
        <v>244</v>
      </c>
      <c r="D9" s="77">
        <v>328</v>
      </c>
      <c r="E9" s="78">
        <v>58.9</v>
      </c>
      <c r="F9" s="78">
        <v>1</v>
      </c>
      <c r="G9" s="79" t="s">
        <v>1763</v>
      </c>
    </row>
    <row r="10" spans="1:7" ht="12">
      <c r="A10" s="77" t="s">
        <v>1073</v>
      </c>
      <c r="B10" s="77" t="s">
        <v>1471</v>
      </c>
      <c r="C10" s="77">
        <v>360</v>
      </c>
      <c r="D10" s="77">
        <v>269</v>
      </c>
      <c r="E10" s="78">
        <v>56.4</v>
      </c>
      <c r="F10" s="78">
        <v>1</v>
      </c>
      <c r="G10" s="79" t="s">
        <v>1763</v>
      </c>
    </row>
    <row r="11" spans="1:7" ht="12">
      <c r="A11" s="77" t="s">
        <v>1736</v>
      </c>
      <c r="B11" s="77" t="s">
        <v>2042</v>
      </c>
      <c r="C11" s="77">
        <v>309</v>
      </c>
      <c r="D11" s="77" t="s">
        <v>1737</v>
      </c>
      <c r="E11" s="78">
        <v>58.9</v>
      </c>
      <c r="F11" s="78">
        <v>3</v>
      </c>
      <c r="G11" s="79" t="s">
        <v>1735</v>
      </c>
    </row>
    <row r="12" spans="1:7" ht="12">
      <c r="A12" s="77" t="s">
        <v>1738</v>
      </c>
      <c r="B12" s="77" t="s">
        <v>2042</v>
      </c>
      <c r="C12" s="77">
        <v>339</v>
      </c>
      <c r="D12" s="77">
        <v>179</v>
      </c>
      <c r="E12" s="78">
        <v>61</v>
      </c>
      <c r="F12" s="78">
        <v>1</v>
      </c>
      <c r="G12" s="79" t="s">
        <v>1734</v>
      </c>
    </row>
    <row r="13" spans="1:7" ht="12">
      <c r="A13" s="77" t="s">
        <v>838</v>
      </c>
      <c r="B13" s="77" t="s">
        <v>2042</v>
      </c>
      <c r="C13" s="77">
        <v>338</v>
      </c>
      <c r="D13" s="77">
        <v>407</v>
      </c>
      <c r="E13" s="78">
        <v>55</v>
      </c>
      <c r="F13" s="78">
        <v>1</v>
      </c>
      <c r="G13" s="79" t="s">
        <v>1735</v>
      </c>
    </row>
    <row r="14" spans="1:7" ht="12">
      <c r="A14" s="77" t="s">
        <v>877</v>
      </c>
      <c r="B14" s="77" t="s">
        <v>1472</v>
      </c>
      <c r="C14" s="77">
        <v>130</v>
      </c>
      <c r="D14" s="77">
        <v>150</v>
      </c>
      <c r="E14" s="78">
        <v>55</v>
      </c>
      <c r="F14" s="78">
        <v>3</v>
      </c>
      <c r="G14" s="79" t="s">
        <v>1735</v>
      </c>
    </row>
    <row r="15" spans="1:7" ht="12">
      <c r="A15" s="77" t="s">
        <v>1739</v>
      </c>
      <c r="B15" s="77" t="s">
        <v>1472</v>
      </c>
      <c r="C15" s="77">
        <v>470</v>
      </c>
      <c r="D15" s="77" t="s">
        <v>1740</v>
      </c>
      <c r="E15" s="78">
        <v>55</v>
      </c>
      <c r="F15" s="78">
        <v>3</v>
      </c>
      <c r="G15" s="79" t="s">
        <v>1764</v>
      </c>
    </row>
    <row r="16" spans="1:7" ht="12">
      <c r="A16" s="77" t="s">
        <v>687</v>
      </c>
      <c r="B16" s="77" t="s">
        <v>1472</v>
      </c>
      <c r="C16" s="77">
        <v>328</v>
      </c>
      <c r="D16" s="77">
        <v>223</v>
      </c>
      <c r="E16" s="78">
        <v>59.3</v>
      </c>
      <c r="F16" s="78">
        <v>1</v>
      </c>
      <c r="G16" s="79" t="s">
        <v>1734</v>
      </c>
    </row>
    <row r="17" spans="1:7" ht="12">
      <c r="A17" s="77" t="s">
        <v>696</v>
      </c>
      <c r="B17" s="77" t="s">
        <v>1473</v>
      </c>
      <c r="C17" s="77">
        <v>244</v>
      </c>
      <c r="D17" s="77">
        <v>369</v>
      </c>
      <c r="E17" s="78">
        <v>63.9</v>
      </c>
      <c r="F17" s="78">
        <v>1</v>
      </c>
      <c r="G17" s="79" t="s">
        <v>1734</v>
      </c>
    </row>
    <row r="18" spans="1:7" ht="12">
      <c r="A18" s="77" t="s">
        <v>702</v>
      </c>
      <c r="B18" s="77" t="s">
        <v>1473</v>
      </c>
      <c r="C18" s="77">
        <v>588</v>
      </c>
      <c r="D18" s="77">
        <v>122</v>
      </c>
      <c r="E18" s="78">
        <v>60</v>
      </c>
      <c r="F18" s="78">
        <v>1</v>
      </c>
      <c r="G18" s="79" t="s">
        <v>1734</v>
      </c>
    </row>
    <row r="19" spans="1:7" ht="12">
      <c r="A19" s="77" t="s">
        <v>707</v>
      </c>
      <c r="B19" s="77" t="s">
        <v>1473</v>
      </c>
      <c r="C19" s="77">
        <v>206</v>
      </c>
      <c r="D19" s="77">
        <v>529</v>
      </c>
      <c r="E19" s="78">
        <v>60</v>
      </c>
      <c r="F19" s="78">
        <v>1</v>
      </c>
      <c r="G19" s="78" t="s">
        <v>1763</v>
      </c>
    </row>
    <row r="20" spans="1:7" ht="12">
      <c r="A20" s="77" t="s">
        <v>712</v>
      </c>
      <c r="B20" s="77" t="s">
        <v>1444</v>
      </c>
      <c r="C20" s="77">
        <v>182</v>
      </c>
      <c r="D20" s="77">
        <v>331</v>
      </c>
      <c r="E20" s="78">
        <v>64.3</v>
      </c>
      <c r="F20" s="78">
        <v>1</v>
      </c>
      <c r="G20" s="78" t="s">
        <v>1763</v>
      </c>
    </row>
    <row r="21" spans="1:7" ht="12">
      <c r="A21" s="77" t="s">
        <v>735</v>
      </c>
      <c r="B21" s="77" t="s">
        <v>1444</v>
      </c>
      <c r="C21" s="77">
        <v>281</v>
      </c>
      <c r="D21" s="77">
        <v>443</v>
      </c>
      <c r="E21" s="78">
        <v>61</v>
      </c>
      <c r="F21" s="78">
        <v>1</v>
      </c>
      <c r="G21" s="78" t="s">
        <v>1763</v>
      </c>
    </row>
    <row r="22" spans="1:7" ht="12">
      <c r="A22" s="77" t="s">
        <v>1741</v>
      </c>
      <c r="B22" s="77" t="s">
        <v>1444</v>
      </c>
      <c r="C22" s="77">
        <v>331</v>
      </c>
      <c r="D22" s="77">
        <v>285</v>
      </c>
      <c r="E22" s="78">
        <v>55</v>
      </c>
      <c r="F22" s="78" t="s">
        <v>1742</v>
      </c>
      <c r="G22" s="79" t="s">
        <v>1466</v>
      </c>
    </row>
    <row r="23" spans="1:7" ht="12">
      <c r="A23" s="77" t="s">
        <v>1743</v>
      </c>
      <c r="B23" s="77" t="s">
        <v>1444</v>
      </c>
      <c r="C23" s="77" t="s">
        <v>1744</v>
      </c>
      <c r="D23" s="77">
        <v>443</v>
      </c>
      <c r="E23" s="78">
        <v>63.5</v>
      </c>
      <c r="F23" s="78">
        <v>1</v>
      </c>
      <c r="G23" s="79" t="s">
        <v>1763</v>
      </c>
    </row>
    <row r="24" spans="1:7" ht="12">
      <c r="A24" s="77" t="s">
        <v>1745</v>
      </c>
      <c r="B24" s="77" t="s">
        <v>1444</v>
      </c>
      <c r="C24" s="77">
        <v>262</v>
      </c>
      <c r="D24" s="77">
        <v>107</v>
      </c>
      <c r="E24" s="78">
        <v>55</v>
      </c>
      <c r="F24" s="78">
        <v>1</v>
      </c>
      <c r="G24" s="79" t="s">
        <v>1734</v>
      </c>
    </row>
    <row r="25" spans="1:7" ht="12">
      <c r="A25" s="77" t="s">
        <v>1746</v>
      </c>
      <c r="B25" s="77" t="s">
        <v>1450</v>
      </c>
      <c r="C25" s="77">
        <v>339</v>
      </c>
      <c r="D25" s="77">
        <v>193</v>
      </c>
      <c r="E25" s="78">
        <v>55</v>
      </c>
      <c r="F25" s="78">
        <v>1</v>
      </c>
      <c r="G25" s="79" t="s">
        <v>1735</v>
      </c>
    </row>
    <row r="26" spans="1:7" ht="12">
      <c r="A26" s="77" t="s">
        <v>593</v>
      </c>
      <c r="B26" s="77" t="s">
        <v>1450</v>
      </c>
      <c r="C26" s="77">
        <v>127</v>
      </c>
      <c r="D26" s="77">
        <v>375</v>
      </c>
      <c r="E26" s="78">
        <v>62.4</v>
      </c>
      <c r="F26" s="78">
        <v>1</v>
      </c>
      <c r="G26" s="79" t="s">
        <v>1735</v>
      </c>
    </row>
    <row r="27" spans="1:7" ht="12">
      <c r="A27" s="77" t="s">
        <v>614</v>
      </c>
      <c r="B27" s="77" t="s">
        <v>1450</v>
      </c>
      <c r="C27" s="77">
        <v>140</v>
      </c>
      <c r="D27" s="77">
        <v>396</v>
      </c>
      <c r="E27" s="78">
        <v>55</v>
      </c>
      <c r="F27" s="78">
        <v>1</v>
      </c>
      <c r="G27" s="79" t="s">
        <v>1734</v>
      </c>
    </row>
    <row r="28" spans="1:7" ht="12">
      <c r="A28" s="77" t="s">
        <v>1747</v>
      </c>
      <c r="B28" s="77" t="s">
        <v>1474</v>
      </c>
      <c r="C28" s="77">
        <v>347</v>
      </c>
      <c r="D28" s="77">
        <v>535</v>
      </c>
      <c r="E28" s="78">
        <v>65</v>
      </c>
      <c r="F28" s="78">
        <v>1</v>
      </c>
      <c r="G28" s="78" t="s">
        <v>1763</v>
      </c>
    </row>
    <row r="29" spans="1:7" ht="12">
      <c r="A29" s="77" t="s">
        <v>1748</v>
      </c>
      <c r="B29" s="77" t="s">
        <v>1474</v>
      </c>
      <c r="C29" s="77">
        <v>113</v>
      </c>
      <c r="D29" s="77">
        <v>226</v>
      </c>
      <c r="E29" s="78">
        <v>55</v>
      </c>
      <c r="F29" s="78">
        <v>1</v>
      </c>
      <c r="G29" s="79" t="s">
        <v>1735</v>
      </c>
    </row>
    <row r="30" spans="1:7" ht="12">
      <c r="A30" s="77" t="s">
        <v>629</v>
      </c>
      <c r="B30" s="77" t="s">
        <v>1474</v>
      </c>
      <c r="C30" s="77">
        <v>334</v>
      </c>
      <c r="D30" s="77">
        <v>141</v>
      </c>
      <c r="E30" s="78">
        <v>55</v>
      </c>
      <c r="F30" s="78">
        <v>1</v>
      </c>
      <c r="G30" s="79" t="s">
        <v>1763</v>
      </c>
    </row>
    <row r="31" spans="1:7" ht="12">
      <c r="A31" s="77" t="s">
        <v>637</v>
      </c>
      <c r="B31" s="77" t="s">
        <v>1475</v>
      </c>
      <c r="C31" s="77">
        <v>526</v>
      </c>
      <c r="D31" s="77">
        <v>181</v>
      </c>
      <c r="E31" s="78">
        <v>55</v>
      </c>
      <c r="F31" s="78">
        <v>1</v>
      </c>
      <c r="G31" s="79" t="s">
        <v>1734</v>
      </c>
    </row>
    <row r="32" spans="1:7" ht="12">
      <c r="A32" s="77" t="s">
        <v>1749</v>
      </c>
      <c r="B32" s="77" t="s">
        <v>1475</v>
      </c>
      <c r="C32" s="77">
        <v>510</v>
      </c>
      <c r="D32" s="77">
        <v>161</v>
      </c>
      <c r="E32" s="78">
        <v>55</v>
      </c>
      <c r="F32" s="78">
        <v>1</v>
      </c>
      <c r="G32" s="79" t="s">
        <v>1735</v>
      </c>
    </row>
    <row r="33" spans="1:7" ht="12">
      <c r="A33" s="77" t="s">
        <v>660</v>
      </c>
      <c r="B33" s="77" t="s">
        <v>1475</v>
      </c>
      <c r="C33" s="77">
        <v>382</v>
      </c>
      <c r="D33" s="77">
        <v>192</v>
      </c>
      <c r="E33" s="78">
        <v>55</v>
      </c>
      <c r="F33" s="78">
        <v>1</v>
      </c>
      <c r="G33" s="79" t="s">
        <v>1735</v>
      </c>
    </row>
    <row r="34" spans="1:7" ht="12">
      <c r="A34" s="77" t="s">
        <v>665</v>
      </c>
      <c r="B34" s="77" t="s">
        <v>1476</v>
      </c>
      <c r="C34" s="77">
        <v>394</v>
      </c>
      <c r="D34" s="77" t="s">
        <v>1337</v>
      </c>
      <c r="E34" s="78">
        <v>55</v>
      </c>
      <c r="F34" s="78">
        <v>3</v>
      </c>
      <c r="G34" s="79" t="s">
        <v>1735</v>
      </c>
    </row>
    <row r="35" spans="1:7" ht="12">
      <c r="A35" s="77" t="s">
        <v>673</v>
      </c>
      <c r="B35" s="77" t="s">
        <v>1476</v>
      </c>
      <c r="C35" s="77">
        <v>278</v>
      </c>
      <c r="D35" s="77">
        <v>324</v>
      </c>
      <c r="E35" s="78">
        <v>55</v>
      </c>
      <c r="F35" s="78">
        <v>3</v>
      </c>
      <c r="G35" s="79" t="s">
        <v>1735</v>
      </c>
    </row>
    <row r="36" spans="1:7" ht="12">
      <c r="A36" s="77" t="s">
        <v>511</v>
      </c>
      <c r="B36" s="77" t="s">
        <v>1622</v>
      </c>
      <c r="C36" s="77">
        <v>298</v>
      </c>
      <c r="D36" s="77">
        <v>197</v>
      </c>
      <c r="E36" s="78">
        <v>55</v>
      </c>
      <c r="F36" s="78">
        <v>1</v>
      </c>
      <c r="G36" s="78" t="s">
        <v>1763</v>
      </c>
    </row>
    <row r="37" spans="1:7" ht="12">
      <c r="A37" s="77" t="s">
        <v>507</v>
      </c>
      <c r="B37" s="77" t="s">
        <v>1622</v>
      </c>
      <c r="C37" s="77">
        <v>463</v>
      </c>
      <c r="D37" s="77">
        <v>283</v>
      </c>
      <c r="E37" s="78">
        <v>58.9</v>
      </c>
      <c r="F37" s="78">
        <v>1</v>
      </c>
      <c r="G37" s="79" t="s">
        <v>1735</v>
      </c>
    </row>
    <row r="38" spans="1:7" ht="12">
      <c r="A38" s="77" t="s">
        <v>1750</v>
      </c>
      <c r="B38" s="77" t="s">
        <v>1622</v>
      </c>
      <c r="C38" s="77">
        <v>268</v>
      </c>
      <c r="D38" s="77">
        <v>248</v>
      </c>
      <c r="E38" s="78" t="s">
        <v>1751</v>
      </c>
      <c r="F38" s="78">
        <v>1</v>
      </c>
      <c r="G38" s="79" t="s">
        <v>1466</v>
      </c>
    </row>
    <row r="39" spans="1:7" ht="12">
      <c r="A39" s="77" t="s">
        <v>559</v>
      </c>
      <c r="B39" s="77" t="s">
        <v>1584</v>
      </c>
      <c r="C39" s="77">
        <v>558</v>
      </c>
      <c r="D39" s="77">
        <v>257</v>
      </c>
      <c r="E39" s="78">
        <v>55</v>
      </c>
      <c r="F39" s="78">
        <v>1</v>
      </c>
      <c r="G39" s="79" t="s">
        <v>1735</v>
      </c>
    </row>
    <row r="40" spans="1:7" ht="12">
      <c r="A40" s="77" t="s">
        <v>528</v>
      </c>
      <c r="B40" s="77" t="s">
        <v>1584</v>
      </c>
      <c r="C40" s="77">
        <v>572</v>
      </c>
      <c r="D40" s="77" t="s">
        <v>1740</v>
      </c>
      <c r="E40" s="78">
        <v>56</v>
      </c>
      <c r="F40" s="78">
        <v>3</v>
      </c>
      <c r="G40" s="79" t="s">
        <v>1734</v>
      </c>
    </row>
    <row r="41" spans="1:7" ht="12">
      <c r="A41" s="77" t="s">
        <v>1752</v>
      </c>
      <c r="B41" s="77" t="s">
        <v>1584</v>
      </c>
      <c r="C41" s="77">
        <v>287</v>
      </c>
      <c r="D41" s="77">
        <v>171</v>
      </c>
      <c r="E41" s="78">
        <v>55</v>
      </c>
      <c r="F41" s="78">
        <v>1</v>
      </c>
      <c r="G41" s="79" t="s">
        <v>1466</v>
      </c>
    </row>
    <row r="42" spans="1:7" ht="12">
      <c r="A42" s="77" t="s">
        <v>554</v>
      </c>
      <c r="B42" s="77" t="s">
        <v>1584</v>
      </c>
      <c r="C42" s="77">
        <v>113</v>
      </c>
      <c r="D42" s="77">
        <v>283</v>
      </c>
      <c r="E42" s="78">
        <v>55</v>
      </c>
      <c r="F42" s="78">
        <v>1</v>
      </c>
      <c r="G42" s="79" t="s">
        <v>1734</v>
      </c>
    </row>
    <row r="43" spans="1:7" ht="12">
      <c r="A43" s="77" t="s">
        <v>1753</v>
      </c>
      <c r="B43" s="77" t="s">
        <v>1477</v>
      </c>
      <c r="C43" s="77">
        <v>483</v>
      </c>
      <c r="D43" s="77">
        <v>156</v>
      </c>
      <c r="E43" s="78">
        <v>64.7</v>
      </c>
      <c r="F43" s="78">
        <v>1</v>
      </c>
      <c r="G43" s="79" t="s">
        <v>1734</v>
      </c>
    </row>
    <row r="44" spans="1:7" ht="12">
      <c r="A44" s="77" t="s">
        <v>570</v>
      </c>
      <c r="B44" s="77" t="s">
        <v>1477</v>
      </c>
      <c r="C44" s="77">
        <v>249</v>
      </c>
      <c r="D44" s="77">
        <v>529</v>
      </c>
      <c r="E44" s="78">
        <v>55</v>
      </c>
      <c r="F44" s="78">
        <v>1</v>
      </c>
      <c r="G44" s="79" t="s">
        <v>1466</v>
      </c>
    </row>
    <row r="45" spans="1:7" ht="12">
      <c r="A45" s="77" t="s">
        <v>1754</v>
      </c>
      <c r="B45" s="77" t="s">
        <v>1478</v>
      </c>
      <c r="C45" s="77">
        <v>514</v>
      </c>
      <c r="D45" s="77" t="s">
        <v>1341</v>
      </c>
      <c r="E45" s="78">
        <v>55</v>
      </c>
      <c r="F45" s="78">
        <v>3</v>
      </c>
      <c r="G45" s="79" t="s">
        <v>1734</v>
      </c>
    </row>
    <row r="46" spans="1:7" ht="12">
      <c r="A46" s="77" t="s">
        <v>574</v>
      </c>
      <c r="B46" s="77" t="s">
        <v>1478</v>
      </c>
      <c r="C46" s="77">
        <v>316</v>
      </c>
      <c r="D46" s="77">
        <v>237</v>
      </c>
      <c r="E46" s="78">
        <v>55</v>
      </c>
      <c r="F46" s="78">
        <v>1</v>
      </c>
      <c r="G46" s="79" t="s">
        <v>1466</v>
      </c>
    </row>
    <row r="47" spans="1:7" ht="12">
      <c r="A47" s="77" t="s">
        <v>581</v>
      </c>
      <c r="B47" s="77" t="s">
        <v>582</v>
      </c>
      <c r="C47" s="77">
        <v>131</v>
      </c>
      <c r="D47" s="77">
        <v>436</v>
      </c>
      <c r="E47" s="78">
        <v>66</v>
      </c>
      <c r="F47" s="78">
        <v>1</v>
      </c>
      <c r="G47" s="79" t="s">
        <v>1735</v>
      </c>
    </row>
    <row r="48" spans="1:7" ht="12">
      <c r="A48" s="77" t="s">
        <v>1755</v>
      </c>
      <c r="B48" s="77" t="s">
        <v>582</v>
      </c>
      <c r="C48" s="77">
        <v>344</v>
      </c>
      <c r="D48" s="77" t="s">
        <v>1342</v>
      </c>
      <c r="E48" s="78">
        <v>55</v>
      </c>
      <c r="F48" s="78">
        <v>1</v>
      </c>
      <c r="G48" s="79" t="s">
        <v>1734</v>
      </c>
    </row>
    <row r="49" spans="1:7" ht="12">
      <c r="A49" s="77" t="s">
        <v>390</v>
      </c>
      <c r="B49" s="77" t="s">
        <v>1479</v>
      </c>
      <c r="C49" s="77">
        <v>221</v>
      </c>
      <c r="D49" s="77">
        <v>319</v>
      </c>
      <c r="E49" s="78">
        <v>55</v>
      </c>
      <c r="F49" s="78">
        <v>1</v>
      </c>
      <c r="G49" s="79" t="s">
        <v>1735</v>
      </c>
    </row>
    <row r="50" spans="1:7" ht="12">
      <c r="A50" s="77" t="s">
        <v>404</v>
      </c>
      <c r="B50" s="77" t="s">
        <v>1479</v>
      </c>
      <c r="C50" s="77">
        <v>595</v>
      </c>
      <c r="D50" s="77" t="s">
        <v>1342</v>
      </c>
      <c r="E50" s="78">
        <v>59</v>
      </c>
      <c r="F50" s="78" t="s">
        <v>1742</v>
      </c>
      <c r="G50" s="79" t="s">
        <v>1735</v>
      </c>
    </row>
    <row r="51" spans="1:7" ht="12">
      <c r="A51" s="77" t="s">
        <v>1756</v>
      </c>
      <c r="B51" s="77" t="s">
        <v>1479</v>
      </c>
      <c r="C51" s="77">
        <v>174</v>
      </c>
      <c r="D51" s="77">
        <v>395</v>
      </c>
      <c r="E51" s="78">
        <v>65</v>
      </c>
      <c r="F51" s="78">
        <v>1</v>
      </c>
      <c r="G51" s="79" t="s">
        <v>1757</v>
      </c>
    </row>
    <row r="52" spans="1:7" ht="12">
      <c r="A52" s="77" t="s">
        <v>1480</v>
      </c>
      <c r="B52" s="77" t="s">
        <v>1465</v>
      </c>
      <c r="C52" s="77">
        <v>102</v>
      </c>
      <c r="D52" s="77">
        <v>255</v>
      </c>
      <c r="E52" s="78">
        <v>55</v>
      </c>
      <c r="F52" s="78">
        <v>1</v>
      </c>
      <c r="G52" s="79" t="s">
        <v>1735</v>
      </c>
    </row>
    <row r="53" spans="1:7" ht="12">
      <c r="A53" s="77" t="s">
        <v>1485</v>
      </c>
      <c r="B53" s="77" t="s">
        <v>1465</v>
      </c>
      <c r="C53" s="77">
        <v>466</v>
      </c>
      <c r="D53" s="77">
        <v>303</v>
      </c>
      <c r="E53" s="78">
        <v>61</v>
      </c>
      <c r="F53" s="78">
        <v>1</v>
      </c>
      <c r="G53" s="79" t="s">
        <v>1735</v>
      </c>
    </row>
    <row r="54" spans="1:7" ht="12">
      <c r="A54" s="77" t="s">
        <v>1492</v>
      </c>
      <c r="B54" s="77" t="s">
        <v>1465</v>
      </c>
      <c r="C54" s="77">
        <v>388</v>
      </c>
      <c r="D54" s="77">
        <v>350</v>
      </c>
      <c r="E54" s="78">
        <v>56</v>
      </c>
      <c r="F54" s="78">
        <v>3</v>
      </c>
      <c r="G54" s="79" t="s">
        <v>1734</v>
      </c>
    </row>
    <row r="55" spans="1:5" ht="12.75" customHeight="1">
      <c r="A55" s="113" t="s">
        <v>607</v>
      </c>
      <c r="B55" s="114"/>
      <c r="C55" s="114"/>
      <c r="D55" s="114"/>
      <c r="E55" s="114"/>
    </row>
    <row r="56" spans="1:4" ht="12">
      <c r="A56" s="112" t="s">
        <v>1766</v>
      </c>
      <c r="B56" s="112"/>
      <c r="C56" s="112"/>
      <c r="D56" s="112"/>
    </row>
  </sheetData>
  <mergeCells count="2">
    <mergeCell ref="A56:D56"/>
    <mergeCell ref="A55:E55"/>
  </mergeCells>
  <printOptions/>
  <pageMargins left="0.5" right="0.5" top="0.91" bottom="1" header="0.5" footer="0.5"/>
  <pageSetup horizontalDpi="1200" verticalDpi="12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6"/>
  <sheetViews>
    <sheetView tabSelected="1" zoomScale="85" zoomScaleNormal="85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11.421875" defaultRowHeight="12.75" customHeight="1"/>
  <cols>
    <col min="1" max="1" width="15.28125" style="99" customWidth="1"/>
    <col min="2" max="2" width="7.421875" style="27" bestFit="1" customWidth="1"/>
    <col min="3" max="3" width="7.7109375" style="27" bestFit="1" customWidth="1"/>
    <col min="4" max="4" width="11.7109375" style="27" bestFit="1" customWidth="1"/>
    <col min="5" max="5" width="45.421875" style="27" bestFit="1" customWidth="1"/>
    <col min="6" max="6" width="45.00390625" style="27" bestFit="1" customWidth="1"/>
    <col min="7" max="7" width="35.00390625" style="27" bestFit="1" customWidth="1"/>
    <col min="8" max="8" width="12.00390625" style="27" customWidth="1"/>
    <col min="9" max="9" width="6.140625" style="27" customWidth="1"/>
    <col min="10" max="10" width="12.140625" style="27" customWidth="1"/>
    <col min="11" max="11" width="5.140625" style="27" bestFit="1" customWidth="1"/>
    <col min="12" max="12" width="19.7109375" style="27" bestFit="1" customWidth="1"/>
    <col min="13" max="13" width="13.421875" style="27" customWidth="1"/>
    <col min="14" max="14" width="11.28125" style="27" bestFit="1" customWidth="1"/>
    <col min="15" max="15" width="8.8515625" style="18" customWidth="1"/>
    <col min="16" max="16384" width="8.8515625" style="0" customWidth="1"/>
  </cols>
  <sheetData>
    <row r="1" spans="1:14" s="41" customFormat="1" ht="12.75" customHeight="1">
      <c r="A1" s="111" t="s">
        <v>29</v>
      </c>
      <c r="B1" s="135" t="s">
        <v>32</v>
      </c>
      <c r="C1" s="111"/>
      <c r="D1" s="111"/>
      <c r="E1" s="111"/>
      <c r="F1" s="68"/>
      <c r="G1" s="68"/>
      <c r="H1" s="68"/>
      <c r="I1" s="68"/>
      <c r="J1" s="68"/>
      <c r="K1" s="68"/>
      <c r="L1" s="68"/>
      <c r="M1" s="68"/>
      <c r="N1" s="68"/>
    </row>
    <row r="2" spans="1:14" s="41" customFormat="1" ht="12.75" customHeight="1">
      <c r="A2" s="111" t="s">
        <v>30</v>
      </c>
      <c r="B2" s="135" t="s">
        <v>31</v>
      </c>
      <c r="C2" s="111"/>
      <c r="D2" s="111"/>
      <c r="E2" s="111"/>
      <c r="F2" s="68"/>
      <c r="G2" s="68"/>
      <c r="H2" s="68"/>
      <c r="I2" s="68"/>
      <c r="J2" s="68"/>
      <c r="K2" s="68"/>
      <c r="L2" s="68"/>
      <c r="M2" s="68"/>
      <c r="N2" s="68"/>
    </row>
    <row r="3" spans="1:14" s="69" customFormat="1" ht="12.75" customHeight="1">
      <c r="A3" s="124" t="s">
        <v>28</v>
      </c>
      <c r="B3" s="124"/>
      <c r="C3" s="124"/>
      <c r="D3" s="124"/>
      <c r="E3" s="124"/>
      <c r="F3" s="68"/>
      <c r="G3" s="68"/>
      <c r="H3" s="68"/>
      <c r="I3" s="68"/>
      <c r="J3" s="68"/>
      <c r="K3" s="68"/>
      <c r="L3" s="68"/>
      <c r="M3" s="68"/>
      <c r="N3" s="68"/>
    </row>
    <row r="4" spans="1:14" ht="12" customHeight="1">
      <c r="A4" s="82"/>
      <c r="B4" s="83"/>
      <c r="C4" s="83" t="s">
        <v>1993</v>
      </c>
      <c r="D4" s="67" t="s">
        <v>90</v>
      </c>
      <c r="E4" s="67"/>
      <c r="F4" s="67"/>
      <c r="G4" s="67"/>
      <c r="H4" s="67" t="s">
        <v>1328</v>
      </c>
      <c r="I4" s="67"/>
      <c r="J4" s="67"/>
      <c r="K4" s="67"/>
      <c r="L4" s="67"/>
      <c r="M4" s="67"/>
      <c r="N4" s="84"/>
    </row>
    <row r="5" spans="1:14" ht="12" customHeight="1">
      <c r="A5" s="85" t="s">
        <v>1993</v>
      </c>
      <c r="B5" s="85" t="s">
        <v>91</v>
      </c>
      <c r="C5" s="85" t="s">
        <v>1994</v>
      </c>
      <c r="D5" s="47" t="s">
        <v>1176</v>
      </c>
      <c r="E5" s="47" t="s">
        <v>1325</v>
      </c>
      <c r="F5" s="47" t="s">
        <v>1326</v>
      </c>
      <c r="G5" s="47" t="s">
        <v>1327</v>
      </c>
      <c r="H5" s="47" t="s">
        <v>1329</v>
      </c>
      <c r="I5" s="47" t="s">
        <v>1330</v>
      </c>
      <c r="J5" s="47" t="s">
        <v>1331</v>
      </c>
      <c r="K5" s="47" t="s">
        <v>1332</v>
      </c>
      <c r="L5" s="47" t="s">
        <v>1333</v>
      </c>
      <c r="M5" s="47" t="s">
        <v>1334</v>
      </c>
      <c r="N5" s="47" t="s">
        <v>1346</v>
      </c>
    </row>
    <row r="6" spans="1:15" s="1" customFormat="1" ht="12.75" customHeight="1">
      <c r="A6" s="48" t="s">
        <v>1169</v>
      </c>
      <c r="B6" s="48" t="s">
        <v>140</v>
      </c>
      <c r="C6" s="28" t="s">
        <v>1388</v>
      </c>
      <c r="D6" s="28" t="s">
        <v>1969</v>
      </c>
      <c r="E6" s="28" t="s">
        <v>1991</v>
      </c>
      <c r="F6" s="28" t="s">
        <v>1977</v>
      </c>
      <c r="G6" s="28" t="s">
        <v>1992</v>
      </c>
      <c r="H6" s="28"/>
      <c r="I6" s="28">
        <v>2.5</v>
      </c>
      <c r="J6" s="28">
        <v>55</v>
      </c>
      <c r="K6" s="28">
        <v>72</v>
      </c>
      <c r="L6" s="28" t="s">
        <v>1602</v>
      </c>
      <c r="M6" s="28"/>
      <c r="N6" s="28" t="s">
        <v>1344</v>
      </c>
      <c r="O6" s="19"/>
    </row>
    <row r="7" spans="1:15" s="1" customFormat="1" ht="21.75">
      <c r="A7" s="48" t="s">
        <v>936</v>
      </c>
      <c r="B7" s="48" t="s">
        <v>140</v>
      </c>
      <c r="C7" s="28" t="s">
        <v>1995</v>
      </c>
      <c r="D7" s="28" t="s">
        <v>1968</v>
      </c>
      <c r="E7" s="28" t="s">
        <v>1101</v>
      </c>
      <c r="F7" s="28" t="s">
        <v>1102</v>
      </c>
      <c r="G7" s="28"/>
      <c r="H7" s="28" t="s">
        <v>1080</v>
      </c>
      <c r="I7" s="28">
        <v>1.5</v>
      </c>
      <c r="J7" s="28">
        <v>60</v>
      </c>
      <c r="K7" s="28">
        <v>72</v>
      </c>
      <c r="L7" s="28" t="s">
        <v>1</v>
      </c>
      <c r="M7" s="28" t="s">
        <v>1057</v>
      </c>
      <c r="N7" s="28" t="s">
        <v>0</v>
      </c>
      <c r="O7" s="19"/>
    </row>
    <row r="8" spans="1:15" s="1" customFormat="1" ht="12.75" customHeight="1">
      <c r="A8" s="48" t="s">
        <v>936</v>
      </c>
      <c r="B8" s="48" t="s">
        <v>140</v>
      </c>
      <c r="C8" s="28" t="s">
        <v>1083</v>
      </c>
      <c r="D8" s="28" t="s">
        <v>1968</v>
      </c>
      <c r="E8" s="28" t="s">
        <v>1390</v>
      </c>
      <c r="F8" s="28" t="s">
        <v>935</v>
      </c>
      <c r="G8" s="28"/>
      <c r="H8" s="28"/>
      <c r="I8" s="28"/>
      <c r="J8" s="28"/>
      <c r="K8" s="28"/>
      <c r="L8" s="28"/>
      <c r="M8" s="28"/>
      <c r="N8" s="28" t="s">
        <v>206</v>
      </c>
      <c r="O8" s="19"/>
    </row>
    <row r="9" spans="1:15" s="1" customFormat="1" ht="12">
      <c r="A9" s="48" t="s">
        <v>1351</v>
      </c>
      <c r="B9" s="48" t="s">
        <v>140</v>
      </c>
      <c r="C9" s="28" t="s">
        <v>1995</v>
      </c>
      <c r="D9" s="28"/>
      <c r="E9" s="28" t="s">
        <v>1103</v>
      </c>
      <c r="F9" s="28" t="s">
        <v>1104</v>
      </c>
      <c r="G9" s="28"/>
      <c r="H9" s="28" t="s">
        <v>1359</v>
      </c>
      <c r="I9" s="28">
        <v>3.5</v>
      </c>
      <c r="J9" s="28">
        <v>55</v>
      </c>
      <c r="K9" s="28">
        <v>72</v>
      </c>
      <c r="L9" s="28">
        <v>200</v>
      </c>
      <c r="M9" s="28" t="s">
        <v>1055</v>
      </c>
      <c r="N9" s="28" t="s">
        <v>0</v>
      </c>
      <c r="O9" s="19"/>
    </row>
    <row r="10" spans="1:14" ht="12.75" customHeight="1">
      <c r="A10" s="48" t="s">
        <v>95</v>
      </c>
      <c r="B10" s="48" t="s">
        <v>140</v>
      </c>
      <c r="C10" s="28" t="s">
        <v>1995</v>
      </c>
      <c r="D10" s="48" t="s">
        <v>94</v>
      </c>
      <c r="E10" s="48" t="s">
        <v>96</v>
      </c>
      <c r="F10" s="48" t="s">
        <v>97</v>
      </c>
      <c r="G10" s="48"/>
      <c r="H10" s="28" t="s">
        <v>1356</v>
      </c>
      <c r="I10" s="28">
        <v>3.5</v>
      </c>
      <c r="J10" s="28">
        <v>52</v>
      </c>
      <c r="K10" s="28">
        <v>72</v>
      </c>
      <c r="L10" s="28"/>
      <c r="M10" s="28"/>
      <c r="N10" s="28" t="s">
        <v>94</v>
      </c>
    </row>
    <row r="11" spans="1:14" ht="12.75" customHeight="1">
      <c r="A11" s="48" t="s">
        <v>104</v>
      </c>
      <c r="B11" s="48" t="s">
        <v>140</v>
      </c>
      <c r="C11" s="28" t="s">
        <v>1995</v>
      </c>
      <c r="D11" s="48" t="s">
        <v>94</v>
      </c>
      <c r="E11" s="28" t="s">
        <v>105</v>
      </c>
      <c r="F11" s="28" t="s">
        <v>106</v>
      </c>
      <c r="G11" s="28"/>
      <c r="H11" s="28" t="s">
        <v>1356</v>
      </c>
      <c r="I11" s="28">
        <v>2.7</v>
      </c>
      <c r="J11" s="28">
        <v>52</v>
      </c>
      <c r="K11" s="28">
        <v>72</v>
      </c>
      <c r="L11" s="28"/>
      <c r="M11" s="28"/>
      <c r="N11" s="28" t="s">
        <v>94</v>
      </c>
    </row>
    <row r="12" spans="1:14" ht="12.75" customHeight="1">
      <c r="A12" s="48" t="s">
        <v>107</v>
      </c>
      <c r="B12" s="48" t="s">
        <v>140</v>
      </c>
      <c r="C12" s="28" t="s">
        <v>1995</v>
      </c>
      <c r="D12" s="48" t="s">
        <v>94</v>
      </c>
      <c r="E12" s="28" t="s">
        <v>108</v>
      </c>
      <c r="F12" s="28" t="s">
        <v>109</v>
      </c>
      <c r="G12" s="28"/>
      <c r="H12" s="28" t="s">
        <v>1081</v>
      </c>
      <c r="I12" s="28">
        <v>2.7</v>
      </c>
      <c r="J12" s="28">
        <v>52</v>
      </c>
      <c r="K12" s="28">
        <v>72</v>
      </c>
      <c r="L12" s="28"/>
      <c r="M12" s="28"/>
      <c r="N12" s="28" t="s">
        <v>94</v>
      </c>
    </row>
    <row r="13" spans="1:14" ht="12.75" customHeight="1">
      <c r="A13" s="48" t="s">
        <v>98</v>
      </c>
      <c r="B13" s="48" t="s">
        <v>140</v>
      </c>
      <c r="C13" s="28" t="s">
        <v>1995</v>
      </c>
      <c r="D13" s="48" t="s">
        <v>94</v>
      </c>
      <c r="E13" s="28" t="s">
        <v>99</v>
      </c>
      <c r="F13" s="28" t="s">
        <v>100</v>
      </c>
      <c r="G13" s="28"/>
      <c r="H13" s="28" t="s">
        <v>1081</v>
      </c>
      <c r="I13" s="28">
        <v>2.7</v>
      </c>
      <c r="J13" s="28">
        <v>52</v>
      </c>
      <c r="K13" s="28">
        <v>72</v>
      </c>
      <c r="L13" s="28"/>
      <c r="M13" s="28"/>
      <c r="N13" s="28" t="s">
        <v>94</v>
      </c>
    </row>
    <row r="14" spans="1:14" ht="12.75" customHeight="1">
      <c r="A14" s="48" t="s">
        <v>101</v>
      </c>
      <c r="B14" s="48" t="s">
        <v>140</v>
      </c>
      <c r="C14" s="28" t="s">
        <v>1995</v>
      </c>
      <c r="D14" s="48" t="s">
        <v>94</v>
      </c>
      <c r="E14" s="48" t="s">
        <v>102</v>
      </c>
      <c r="F14" s="48" t="s">
        <v>103</v>
      </c>
      <c r="G14" s="48"/>
      <c r="H14" s="28" t="s">
        <v>1081</v>
      </c>
      <c r="I14" s="28">
        <v>2</v>
      </c>
      <c r="J14" s="28">
        <v>52</v>
      </c>
      <c r="K14" s="28">
        <v>72</v>
      </c>
      <c r="L14" s="28"/>
      <c r="M14" s="28"/>
      <c r="N14" s="28" t="s">
        <v>94</v>
      </c>
    </row>
    <row r="15" spans="1:14" ht="12.75" customHeight="1">
      <c r="A15" s="48" t="s">
        <v>110</v>
      </c>
      <c r="B15" s="48" t="s">
        <v>140</v>
      </c>
      <c r="C15" s="28" t="s">
        <v>1995</v>
      </c>
      <c r="D15" s="48" t="s">
        <v>94</v>
      </c>
      <c r="E15" s="28" t="s">
        <v>111</v>
      </c>
      <c r="F15" s="28" t="s">
        <v>112</v>
      </c>
      <c r="G15" s="28"/>
      <c r="H15" s="28" t="s">
        <v>1356</v>
      </c>
      <c r="I15" s="28">
        <v>2.7</v>
      </c>
      <c r="J15" s="28">
        <v>52</v>
      </c>
      <c r="K15" s="28">
        <v>72</v>
      </c>
      <c r="L15" s="28"/>
      <c r="M15" s="28"/>
      <c r="N15" s="28" t="s">
        <v>94</v>
      </c>
    </row>
    <row r="16" spans="1:14" ht="12.75" customHeight="1">
      <c r="A16" s="48" t="s">
        <v>113</v>
      </c>
      <c r="B16" s="48" t="s">
        <v>140</v>
      </c>
      <c r="C16" s="49" t="s">
        <v>1995</v>
      </c>
      <c r="D16" s="48" t="s">
        <v>94</v>
      </c>
      <c r="E16" s="28" t="s">
        <v>114</v>
      </c>
      <c r="F16" s="28" t="s">
        <v>115</v>
      </c>
      <c r="G16" s="28"/>
      <c r="H16" s="28" t="s">
        <v>1357</v>
      </c>
      <c r="I16" s="28">
        <v>2.7</v>
      </c>
      <c r="J16" s="28">
        <v>52</v>
      </c>
      <c r="K16" s="28">
        <v>72</v>
      </c>
      <c r="L16" s="28"/>
      <c r="M16" s="28"/>
      <c r="N16" s="28" t="s">
        <v>94</v>
      </c>
    </row>
    <row r="17" spans="1:15" s="1" customFormat="1" ht="12.75" customHeight="1">
      <c r="A17" s="48" t="s">
        <v>8</v>
      </c>
      <c r="B17" s="48" t="s">
        <v>140</v>
      </c>
      <c r="C17" s="49" t="s">
        <v>1995</v>
      </c>
      <c r="D17" s="28" t="s">
        <v>1967</v>
      </c>
      <c r="E17" s="28" t="s">
        <v>1105</v>
      </c>
      <c r="F17" s="28" t="s">
        <v>1106</v>
      </c>
      <c r="G17" s="28"/>
      <c r="H17" s="28" t="s">
        <v>1356</v>
      </c>
      <c r="I17" s="28">
        <v>3.5</v>
      </c>
      <c r="J17" s="28">
        <v>55</v>
      </c>
      <c r="K17" s="28">
        <v>72</v>
      </c>
      <c r="L17" s="28">
        <v>400</v>
      </c>
      <c r="M17" s="28" t="s">
        <v>9</v>
      </c>
      <c r="N17" s="28" t="s">
        <v>0</v>
      </c>
      <c r="O17" s="19"/>
    </row>
    <row r="18" spans="1:15" s="1" customFormat="1" ht="12.75" customHeight="1">
      <c r="A18" s="48" t="s">
        <v>8</v>
      </c>
      <c r="B18" s="48" t="s">
        <v>140</v>
      </c>
      <c r="C18" s="49" t="s">
        <v>1083</v>
      </c>
      <c r="D18" s="28" t="s">
        <v>1967</v>
      </c>
      <c r="E18" s="28" t="s">
        <v>1391</v>
      </c>
      <c r="F18" s="28" t="s">
        <v>937</v>
      </c>
      <c r="G18" s="28"/>
      <c r="H18" s="28"/>
      <c r="I18" s="28"/>
      <c r="J18" s="28"/>
      <c r="K18" s="28"/>
      <c r="L18" s="28"/>
      <c r="M18" s="28"/>
      <c r="N18" s="28" t="s">
        <v>206</v>
      </c>
      <c r="O18" s="19"/>
    </row>
    <row r="19" spans="1:14" ht="12.75" customHeight="1">
      <c r="A19" s="48" t="s">
        <v>122</v>
      </c>
      <c r="B19" s="48" t="s">
        <v>140</v>
      </c>
      <c r="C19" s="49" t="s">
        <v>1995</v>
      </c>
      <c r="D19" s="48" t="s">
        <v>94</v>
      </c>
      <c r="E19" s="48" t="s">
        <v>123</v>
      </c>
      <c r="F19" s="48" t="s">
        <v>124</v>
      </c>
      <c r="G19" s="48"/>
      <c r="H19" s="28" t="s">
        <v>1357</v>
      </c>
      <c r="I19" s="28">
        <v>2.7</v>
      </c>
      <c r="J19" s="28">
        <v>52</v>
      </c>
      <c r="K19" s="28">
        <v>68</v>
      </c>
      <c r="L19" s="28"/>
      <c r="M19" s="28"/>
      <c r="N19" s="28" t="s">
        <v>94</v>
      </c>
    </row>
    <row r="20" spans="1:14" ht="12.75" customHeight="1">
      <c r="A20" s="48" t="s">
        <v>125</v>
      </c>
      <c r="B20" s="48" t="s">
        <v>140</v>
      </c>
      <c r="C20" s="49" t="s">
        <v>1995</v>
      </c>
      <c r="D20" s="48" t="s">
        <v>94</v>
      </c>
      <c r="E20" s="48" t="s">
        <v>126</v>
      </c>
      <c r="F20" s="48" t="s">
        <v>127</v>
      </c>
      <c r="G20" s="48"/>
      <c r="H20" s="28" t="s">
        <v>1079</v>
      </c>
      <c r="I20" s="28">
        <v>2.7</v>
      </c>
      <c r="J20" s="28">
        <v>52</v>
      </c>
      <c r="K20" s="28">
        <v>68</v>
      </c>
      <c r="L20" s="28"/>
      <c r="M20" s="28"/>
      <c r="N20" s="28" t="s">
        <v>94</v>
      </c>
    </row>
    <row r="21" spans="1:14" ht="12.75" customHeight="1">
      <c r="A21" s="48" t="s">
        <v>119</v>
      </c>
      <c r="B21" s="48" t="s">
        <v>140</v>
      </c>
      <c r="C21" s="49" t="s">
        <v>1995</v>
      </c>
      <c r="D21" s="48" t="s">
        <v>94</v>
      </c>
      <c r="E21" s="28" t="s">
        <v>120</v>
      </c>
      <c r="F21" s="28" t="s">
        <v>121</v>
      </c>
      <c r="G21" s="28"/>
      <c r="H21" s="28" t="s">
        <v>1079</v>
      </c>
      <c r="I21" s="28">
        <v>2.7</v>
      </c>
      <c r="J21" s="28">
        <v>52</v>
      </c>
      <c r="K21" s="28">
        <v>72</v>
      </c>
      <c r="L21" s="28"/>
      <c r="M21" s="28"/>
      <c r="N21" s="28" t="s">
        <v>94</v>
      </c>
    </row>
    <row r="22" spans="1:14" ht="12.75" customHeight="1">
      <c r="A22" s="48" t="s">
        <v>128</v>
      </c>
      <c r="B22" s="48" t="s">
        <v>140</v>
      </c>
      <c r="C22" s="49" t="s">
        <v>1995</v>
      </c>
      <c r="D22" s="28" t="s">
        <v>94</v>
      </c>
      <c r="E22" s="28" t="s">
        <v>129</v>
      </c>
      <c r="F22" s="28" t="s">
        <v>121</v>
      </c>
      <c r="G22" s="28"/>
      <c r="H22" s="28" t="s">
        <v>1359</v>
      </c>
      <c r="I22" s="28">
        <v>3.5</v>
      </c>
      <c r="J22" s="28">
        <v>52</v>
      </c>
      <c r="K22" s="28">
        <v>72</v>
      </c>
      <c r="L22" s="28"/>
      <c r="M22" s="28"/>
      <c r="N22" s="28" t="s">
        <v>94</v>
      </c>
    </row>
    <row r="23" spans="1:14" ht="12.75" customHeight="1">
      <c r="A23" s="48" t="s">
        <v>116</v>
      </c>
      <c r="B23" s="48" t="s">
        <v>140</v>
      </c>
      <c r="C23" s="49" t="s">
        <v>1995</v>
      </c>
      <c r="D23" s="28" t="s">
        <v>94</v>
      </c>
      <c r="E23" s="28" t="s">
        <v>117</v>
      </c>
      <c r="F23" s="28" t="s">
        <v>118</v>
      </c>
      <c r="G23" s="28"/>
      <c r="H23" s="28" t="s">
        <v>1360</v>
      </c>
      <c r="I23" s="28">
        <v>2.7</v>
      </c>
      <c r="J23" s="28">
        <v>52</v>
      </c>
      <c r="K23" s="28">
        <v>72</v>
      </c>
      <c r="L23" s="28"/>
      <c r="M23" s="28"/>
      <c r="N23" s="28" t="s">
        <v>94</v>
      </c>
    </row>
    <row r="24" spans="1:14" ht="12.75" customHeight="1">
      <c r="A24" s="48" t="s">
        <v>130</v>
      </c>
      <c r="B24" s="48" t="s">
        <v>140</v>
      </c>
      <c r="C24" s="49" t="s">
        <v>1995</v>
      </c>
      <c r="D24" s="28" t="s">
        <v>94</v>
      </c>
      <c r="E24" s="28" t="s">
        <v>131</v>
      </c>
      <c r="F24" s="28" t="s">
        <v>132</v>
      </c>
      <c r="G24" s="28"/>
      <c r="H24" s="28" t="s">
        <v>1385</v>
      </c>
      <c r="I24" s="28">
        <v>2</v>
      </c>
      <c r="J24" s="28">
        <v>52</v>
      </c>
      <c r="K24" s="28">
        <v>72</v>
      </c>
      <c r="L24" s="28"/>
      <c r="M24" s="28"/>
      <c r="N24" s="28" t="s">
        <v>94</v>
      </c>
    </row>
    <row r="25" spans="1:14" ht="12.75" customHeight="1">
      <c r="A25" s="48" t="s">
        <v>133</v>
      </c>
      <c r="B25" s="48" t="s">
        <v>140</v>
      </c>
      <c r="C25" s="49" t="s">
        <v>1995</v>
      </c>
      <c r="D25" s="28" t="s">
        <v>94</v>
      </c>
      <c r="E25" s="28" t="s">
        <v>134</v>
      </c>
      <c r="F25" s="28" t="s">
        <v>135</v>
      </c>
      <c r="G25" s="28"/>
      <c r="H25" s="28" t="s">
        <v>1356</v>
      </c>
      <c r="I25" s="28">
        <v>2.7</v>
      </c>
      <c r="J25" s="28">
        <v>52</v>
      </c>
      <c r="K25" s="28">
        <v>72</v>
      </c>
      <c r="L25" s="28"/>
      <c r="M25" s="28"/>
      <c r="N25" s="28" t="s">
        <v>94</v>
      </c>
    </row>
    <row r="26" spans="1:15" s="1" customFormat="1" ht="12.75" customHeight="1">
      <c r="A26" s="48" t="s">
        <v>6</v>
      </c>
      <c r="B26" s="48" t="s">
        <v>140</v>
      </c>
      <c r="C26" s="49" t="s">
        <v>1995</v>
      </c>
      <c r="D26" s="28" t="s">
        <v>1966</v>
      </c>
      <c r="E26" s="28" t="s">
        <v>1107</v>
      </c>
      <c r="F26" s="28" t="s">
        <v>1108</v>
      </c>
      <c r="G26" s="28"/>
      <c r="H26" s="28" t="s">
        <v>1356</v>
      </c>
      <c r="I26" s="28">
        <v>1.5</v>
      </c>
      <c r="J26" s="28">
        <v>53</v>
      </c>
      <c r="K26" s="28">
        <v>72</v>
      </c>
      <c r="L26" s="28">
        <v>460</v>
      </c>
      <c r="M26" s="28" t="s">
        <v>7</v>
      </c>
      <c r="N26" s="28" t="s">
        <v>0</v>
      </c>
      <c r="O26" s="19"/>
    </row>
    <row r="27" spans="1:15" s="1" customFormat="1" ht="12.75" customHeight="1">
      <c r="A27" s="48" t="s">
        <v>4</v>
      </c>
      <c r="B27" s="48" t="s">
        <v>140</v>
      </c>
      <c r="C27" s="49" t="s">
        <v>1995</v>
      </c>
      <c r="D27" s="28" t="s">
        <v>1966</v>
      </c>
      <c r="E27" s="28" t="s">
        <v>1109</v>
      </c>
      <c r="F27" s="28" t="s">
        <v>1110</v>
      </c>
      <c r="G27" s="28"/>
      <c r="H27" s="28" t="s">
        <v>1356</v>
      </c>
      <c r="I27" s="28">
        <v>1.5</v>
      </c>
      <c r="J27" s="28">
        <v>53</v>
      </c>
      <c r="K27" s="28">
        <v>72</v>
      </c>
      <c r="L27" s="28">
        <v>420</v>
      </c>
      <c r="M27" s="28" t="s">
        <v>5</v>
      </c>
      <c r="N27" s="28" t="s">
        <v>0</v>
      </c>
      <c r="O27" s="19"/>
    </row>
    <row r="28" spans="1:15" s="1" customFormat="1" ht="12.75" customHeight="1">
      <c r="A28" s="48" t="s">
        <v>1961</v>
      </c>
      <c r="B28" s="48" t="s">
        <v>140</v>
      </c>
      <c r="C28" s="86" t="s">
        <v>419</v>
      </c>
      <c r="D28" s="28" t="s">
        <v>1970</v>
      </c>
      <c r="E28" s="28" t="s">
        <v>1963</v>
      </c>
      <c r="F28" s="28" t="s">
        <v>1964</v>
      </c>
      <c r="G28" s="28"/>
      <c r="H28" s="28"/>
      <c r="I28" s="28">
        <v>2.7</v>
      </c>
      <c r="J28" s="28"/>
      <c r="K28" s="28"/>
      <c r="L28" s="28" t="s">
        <v>1604</v>
      </c>
      <c r="M28" s="28"/>
      <c r="N28" s="28" t="s">
        <v>94</v>
      </c>
      <c r="O28" s="19"/>
    </row>
    <row r="29" spans="1:15" s="1" customFormat="1" ht="12.75" customHeight="1">
      <c r="A29" s="48" t="s">
        <v>1961</v>
      </c>
      <c r="B29" s="48" t="s">
        <v>140</v>
      </c>
      <c r="C29" s="49" t="s">
        <v>1083</v>
      </c>
      <c r="D29" s="28" t="s">
        <v>1970</v>
      </c>
      <c r="E29" s="28" t="s">
        <v>1392</v>
      </c>
      <c r="F29" s="28" t="s">
        <v>1084</v>
      </c>
      <c r="G29" s="28"/>
      <c r="H29" s="28"/>
      <c r="I29" s="28"/>
      <c r="J29" s="28"/>
      <c r="K29" s="28"/>
      <c r="L29" s="28"/>
      <c r="M29" s="28"/>
      <c r="N29" s="28" t="s">
        <v>206</v>
      </c>
      <c r="O29" s="19"/>
    </row>
    <row r="30" spans="1:15" s="1" customFormat="1" ht="12.75" customHeight="1">
      <c r="A30" s="48" t="s">
        <v>1961</v>
      </c>
      <c r="B30" s="48" t="s">
        <v>140</v>
      </c>
      <c r="C30" s="49" t="s">
        <v>1996</v>
      </c>
      <c r="D30" s="28" t="s">
        <v>1970</v>
      </c>
      <c r="E30" s="28"/>
      <c r="F30" s="28"/>
      <c r="G30" s="28"/>
      <c r="H30" s="28" t="s">
        <v>1832</v>
      </c>
      <c r="I30" s="28"/>
      <c r="J30" s="28"/>
      <c r="K30" s="28"/>
      <c r="L30" s="28"/>
      <c r="M30" s="28" t="s">
        <v>1887</v>
      </c>
      <c r="N30" s="28" t="s">
        <v>1344</v>
      </c>
      <c r="O30" s="19"/>
    </row>
    <row r="31" spans="1:15" s="1" customFormat="1" ht="21.75">
      <c r="A31" s="48" t="s">
        <v>10</v>
      </c>
      <c r="B31" s="48" t="s">
        <v>140</v>
      </c>
      <c r="C31" s="49" t="s">
        <v>1995</v>
      </c>
      <c r="D31" s="28"/>
      <c r="E31" s="28" t="s">
        <v>1111</v>
      </c>
      <c r="F31" s="28" t="s">
        <v>1112</v>
      </c>
      <c r="G31" s="28"/>
      <c r="H31" s="28" t="s">
        <v>827</v>
      </c>
      <c r="I31" s="28">
        <v>1.5</v>
      </c>
      <c r="J31" s="28">
        <v>53</v>
      </c>
      <c r="K31" s="28">
        <v>72</v>
      </c>
      <c r="L31" s="28">
        <v>500</v>
      </c>
      <c r="M31" s="28" t="s">
        <v>1058</v>
      </c>
      <c r="N31" s="28" t="s">
        <v>0</v>
      </c>
      <c r="O31" s="19"/>
    </row>
    <row r="32" spans="1:15" s="1" customFormat="1" ht="12.75" customHeight="1">
      <c r="A32" s="48" t="s">
        <v>1962</v>
      </c>
      <c r="B32" s="48" t="s">
        <v>140</v>
      </c>
      <c r="C32" s="4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9"/>
    </row>
    <row r="33" spans="1:15" s="1" customFormat="1" ht="12.75" customHeight="1">
      <c r="A33" s="48" t="s">
        <v>11</v>
      </c>
      <c r="B33" s="48" t="s">
        <v>140</v>
      </c>
      <c r="C33" s="49" t="s">
        <v>1995</v>
      </c>
      <c r="D33" s="28"/>
      <c r="E33" s="28" t="s">
        <v>1113</v>
      </c>
      <c r="F33" s="28" t="s">
        <v>1114</v>
      </c>
      <c r="G33" s="28"/>
      <c r="H33" s="28" t="s">
        <v>827</v>
      </c>
      <c r="I33" s="28">
        <v>1.5</v>
      </c>
      <c r="J33" s="28">
        <v>53</v>
      </c>
      <c r="K33" s="28">
        <v>72</v>
      </c>
      <c r="L33" s="28">
        <v>490</v>
      </c>
      <c r="M33" s="28" t="s">
        <v>12</v>
      </c>
      <c r="N33" s="28" t="s">
        <v>0</v>
      </c>
      <c r="O33" s="19"/>
    </row>
    <row r="34" spans="1:15" s="1" customFormat="1" ht="21.75">
      <c r="A34" s="48" t="s">
        <v>13</v>
      </c>
      <c r="B34" s="48" t="s">
        <v>140</v>
      </c>
      <c r="C34" s="49" t="s">
        <v>1995</v>
      </c>
      <c r="D34" s="28"/>
      <c r="E34" s="28" t="s">
        <v>1115</v>
      </c>
      <c r="F34" s="28" t="s">
        <v>1116</v>
      </c>
      <c r="G34" s="28"/>
      <c r="H34" s="28" t="s">
        <v>1082</v>
      </c>
      <c r="I34" s="28">
        <v>1.5</v>
      </c>
      <c r="J34" s="28">
        <v>53</v>
      </c>
      <c r="K34" s="28">
        <v>72</v>
      </c>
      <c r="L34" s="28">
        <v>450</v>
      </c>
      <c r="M34" s="28" t="s">
        <v>1059</v>
      </c>
      <c r="N34" s="28" t="s">
        <v>0</v>
      </c>
      <c r="O34" s="19"/>
    </row>
    <row r="35" spans="1:15" s="1" customFormat="1" ht="12.75" customHeight="1">
      <c r="A35" s="48" t="s">
        <v>14</v>
      </c>
      <c r="B35" s="48" t="s">
        <v>140</v>
      </c>
      <c r="C35" s="49" t="s">
        <v>1354</v>
      </c>
      <c r="D35" s="28"/>
      <c r="E35" s="28" t="s">
        <v>1117</v>
      </c>
      <c r="F35" s="28" t="s">
        <v>1118</v>
      </c>
      <c r="G35" s="28"/>
      <c r="H35" s="28"/>
      <c r="I35" s="28">
        <v>1.5</v>
      </c>
      <c r="J35" s="28">
        <v>53</v>
      </c>
      <c r="K35" s="28">
        <v>72</v>
      </c>
      <c r="L35" s="28"/>
      <c r="M35" s="28" t="s">
        <v>15</v>
      </c>
      <c r="N35" s="28" t="s">
        <v>0</v>
      </c>
      <c r="O35" s="19"/>
    </row>
    <row r="36" spans="1:15" s="1" customFormat="1" ht="12">
      <c r="A36" s="48" t="s">
        <v>16</v>
      </c>
      <c r="B36" s="48" t="s">
        <v>140</v>
      </c>
      <c r="C36" s="49" t="s">
        <v>1995</v>
      </c>
      <c r="D36" s="28"/>
      <c r="E36" s="28" t="s">
        <v>1119</v>
      </c>
      <c r="F36" s="28" t="s">
        <v>1120</v>
      </c>
      <c r="G36" s="28"/>
      <c r="H36" s="28" t="s">
        <v>1082</v>
      </c>
      <c r="I36" s="28">
        <v>1.5</v>
      </c>
      <c r="J36" s="28">
        <v>53</v>
      </c>
      <c r="K36" s="28">
        <v>72</v>
      </c>
      <c r="L36" s="28">
        <v>460</v>
      </c>
      <c r="M36" s="28" t="s">
        <v>17</v>
      </c>
      <c r="N36" s="28" t="s">
        <v>0</v>
      </c>
      <c r="O36" s="19"/>
    </row>
    <row r="37" spans="1:15" s="1" customFormat="1" ht="12.75" customHeight="1">
      <c r="A37" s="48" t="s">
        <v>18</v>
      </c>
      <c r="B37" s="48" t="s">
        <v>140</v>
      </c>
      <c r="C37" s="49" t="s">
        <v>1354</v>
      </c>
      <c r="D37" s="28"/>
      <c r="E37" s="28" t="s">
        <v>1121</v>
      </c>
      <c r="F37" s="28" t="s">
        <v>958</v>
      </c>
      <c r="G37" s="28"/>
      <c r="H37" s="28"/>
      <c r="I37" s="28">
        <v>1.5</v>
      </c>
      <c r="J37" s="28">
        <v>53</v>
      </c>
      <c r="K37" s="28">
        <v>72</v>
      </c>
      <c r="L37" s="28" t="s">
        <v>19</v>
      </c>
      <c r="M37" s="28" t="s">
        <v>19</v>
      </c>
      <c r="N37" s="28" t="s">
        <v>0</v>
      </c>
      <c r="O37" s="19"/>
    </row>
    <row r="38" spans="1:15" s="1" customFormat="1" ht="21.75">
      <c r="A38" s="48" t="s">
        <v>20</v>
      </c>
      <c r="B38" s="48" t="s">
        <v>140</v>
      </c>
      <c r="C38" s="49" t="s">
        <v>1995</v>
      </c>
      <c r="D38" s="28"/>
      <c r="E38" s="28" t="s">
        <v>959</v>
      </c>
      <c r="F38" s="28" t="s">
        <v>960</v>
      </c>
      <c r="G38" s="28"/>
      <c r="H38" s="28" t="s">
        <v>827</v>
      </c>
      <c r="I38" s="28">
        <v>1.5</v>
      </c>
      <c r="J38" s="28">
        <v>57</v>
      </c>
      <c r="K38" s="28">
        <v>72</v>
      </c>
      <c r="L38" s="28">
        <v>450</v>
      </c>
      <c r="M38" s="28" t="s">
        <v>1060</v>
      </c>
      <c r="N38" s="28" t="s">
        <v>0</v>
      </c>
      <c r="O38" s="19"/>
    </row>
    <row r="39" spans="1:15" s="1" customFormat="1" ht="12.75" customHeight="1">
      <c r="A39" s="48" t="s">
        <v>21</v>
      </c>
      <c r="B39" s="48" t="s">
        <v>140</v>
      </c>
      <c r="C39" s="49" t="s">
        <v>1995</v>
      </c>
      <c r="D39" s="28"/>
      <c r="E39" s="28" t="s">
        <v>961</v>
      </c>
      <c r="F39" s="28" t="s">
        <v>962</v>
      </c>
      <c r="G39" s="28"/>
      <c r="H39" s="28" t="s">
        <v>1362</v>
      </c>
      <c r="I39" s="28">
        <v>2</v>
      </c>
      <c r="J39" s="28">
        <v>57</v>
      </c>
      <c r="K39" s="28">
        <v>72</v>
      </c>
      <c r="L39" s="28">
        <v>400</v>
      </c>
      <c r="M39" s="28" t="s">
        <v>22</v>
      </c>
      <c r="N39" s="28" t="s">
        <v>0</v>
      </c>
      <c r="O39" s="19"/>
    </row>
    <row r="40" spans="1:15" s="1" customFormat="1" ht="12.75" customHeight="1">
      <c r="A40" s="48" t="s">
        <v>23</v>
      </c>
      <c r="B40" s="48" t="s">
        <v>140</v>
      </c>
      <c r="C40" s="49" t="s">
        <v>1995</v>
      </c>
      <c r="D40" s="28"/>
      <c r="E40" s="28" t="s">
        <v>963</v>
      </c>
      <c r="F40" s="28" t="s">
        <v>964</v>
      </c>
      <c r="G40" s="28"/>
      <c r="H40" s="28" t="s">
        <v>1361</v>
      </c>
      <c r="I40" s="28">
        <v>1.5</v>
      </c>
      <c r="J40" s="28">
        <v>55</v>
      </c>
      <c r="K40" s="28">
        <v>72</v>
      </c>
      <c r="L40" s="28">
        <v>490</v>
      </c>
      <c r="M40" s="28" t="s">
        <v>24</v>
      </c>
      <c r="N40" s="28" t="s">
        <v>0</v>
      </c>
      <c r="O40" s="19"/>
    </row>
    <row r="41" spans="1:15" s="1" customFormat="1" ht="21.75">
      <c r="A41" s="48" t="s">
        <v>25</v>
      </c>
      <c r="B41" s="48" t="s">
        <v>140</v>
      </c>
      <c r="C41" s="49" t="s">
        <v>1995</v>
      </c>
      <c r="D41" s="28"/>
      <c r="E41" s="28" t="s">
        <v>965</v>
      </c>
      <c r="F41" s="28" t="s">
        <v>966</v>
      </c>
      <c r="G41" s="28"/>
      <c r="H41" s="28" t="s">
        <v>1357</v>
      </c>
      <c r="I41" s="28">
        <v>1.5</v>
      </c>
      <c r="J41" s="28">
        <v>55</v>
      </c>
      <c r="K41" s="28">
        <v>72</v>
      </c>
      <c r="L41" s="28">
        <v>500</v>
      </c>
      <c r="M41" s="28" t="s">
        <v>26</v>
      </c>
      <c r="N41" s="28" t="s">
        <v>0</v>
      </c>
      <c r="O41" s="19"/>
    </row>
    <row r="42" spans="1:15" s="1" customFormat="1" ht="12.75" customHeight="1">
      <c r="A42" s="48" t="s">
        <v>1965</v>
      </c>
      <c r="B42" s="48" t="s">
        <v>140</v>
      </c>
      <c r="C42" s="49" t="s">
        <v>1083</v>
      </c>
      <c r="D42" s="28" t="s">
        <v>1971</v>
      </c>
      <c r="E42" s="28" t="s">
        <v>1393</v>
      </c>
      <c r="F42" s="28" t="s">
        <v>475</v>
      </c>
      <c r="G42" s="28"/>
      <c r="H42" s="28"/>
      <c r="I42" s="28"/>
      <c r="J42" s="28"/>
      <c r="K42" s="28"/>
      <c r="L42" s="28"/>
      <c r="M42" s="28"/>
      <c r="N42" s="28" t="s">
        <v>206</v>
      </c>
      <c r="O42" s="19"/>
    </row>
    <row r="43" spans="1:15" s="1" customFormat="1" ht="21.75">
      <c r="A43" s="48" t="s">
        <v>27</v>
      </c>
      <c r="B43" s="48" t="s">
        <v>140</v>
      </c>
      <c r="C43" s="49" t="s">
        <v>1995</v>
      </c>
      <c r="D43" s="28"/>
      <c r="E43" s="28" t="s">
        <v>967</v>
      </c>
      <c r="F43" s="28" t="s">
        <v>968</v>
      </c>
      <c r="G43" s="28"/>
      <c r="H43" s="28" t="s">
        <v>1356</v>
      </c>
      <c r="I43" s="28">
        <v>1.5</v>
      </c>
      <c r="J43" s="28">
        <v>53</v>
      </c>
      <c r="K43" s="28">
        <v>72</v>
      </c>
      <c r="L43" s="28">
        <v>246</v>
      </c>
      <c r="M43" s="28" t="s">
        <v>1061</v>
      </c>
      <c r="N43" s="28" t="s">
        <v>0</v>
      </c>
      <c r="O43" s="19"/>
    </row>
    <row r="44" spans="1:14" ht="12.75" customHeight="1">
      <c r="A44" s="48" t="s">
        <v>799</v>
      </c>
      <c r="B44" s="48" t="s">
        <v>140</v>
      </c>
      <c r="C44" s="49" t="s">
        <v>1995</v>
      </c>
      <c r="D44" s="28" t="s">
        <v>136</v>
      </c>
      <c r="E44" s="28" t="s">
        <v>137</v>
      </c>
      <c r="F44" s="28" t="s">
        <v>138</v>
      </c>
      <c r="G44" s="28"/>
      <c r="H44" s="28" t="s">
        <v>1356</v>
      </c>
      <c r="I44" s="28">
        <v>2</v>
      </c>
      <c r="J44" s="28">
        <v>52</v>
      </c>
      <c r="K44" s="28">
        <v>72</v>
      </c>
      <c r="L44" s="28">
        <v>450</v>
      </c>
      <c r="M44" s="28"/>
      <c r="N44" s="28" t="s">
        <v>94</v>
      </c>
    </row>
    <row r="45" spans="1:14" ht="12.75" customHeight="1">
      <c r="A45" s="48" t="s">
        <v>799</v>
      </c>
      <c r="B45" s="48" t="s">
        <v>140</v>
      </c>
      <c r="C45" s="49" t="s">
        <v>1083</v>
      </c>
      <c r="D45" s="28" t="s">
        <v>136</v>
      </c>
      <c r="E45" s="28" t="s">
        <v>1394</v>
      </c>
      <c r="F45" s="28" t="s">
        <v>1085</v>
      </c>
      <c r="G45" s="28"/>
      <c r="H45" s="28"/>
      <c r="I45" s="28"/>
      <c r="J45" s="28"/>
      <c r="K45" s="28"/>
      <c r="L45" s="28"/>
      <c r="M45" s="28"/>
      <c r="N45" s="28" t="s">
        <v>206</v>
      </c>
    </row>
    <row r="46" spans="1:15" s="1" customFormat="1" ht="12.75" customHeight="1">
      <c r="A46" s="48" t="s">
        <v>1928</v>
      </c>
      <c r="B46" s="48" t="s">
        <v>140</v>
      </c>
      <c r="C46" s="49" t="s">
        <v>1995</v>
      </c>
      <c r="D46" s="28"/>
      <c r="E46" s="28" t="s">
        <v>969</v>
      </c>
      <c r="F46" s="28" t="s">
        <v>970</v>
      </c>
      <c r="G46" s="28"/>
      <c r="H46" s="28" t="s">
        <v>1082</v>
      </c>
      <c r="I46" s="28">
        <v>1.5</v>
      </c>
      <c r="J46" s="28">
        <v>52</v>
      </c>
      <c r="K46" s="28">
        <v>72</v>
      </c>
      <c r="L46" s="28">
        <v>400</v>
      </c>
      <c r="M46" s="28" t="s">
        <v>1929</v>
      </c>
      <c r="N46" s="28" t="s">
        <v>0</v>
      </c>
      <c r="O46" s="19"/>
    </row>
    <row r="47" spans="1:15" s="1" customFormat="1" ht="12">
      <c r="A47" s="48" t="s">
        <v>1930</v>
      </c>
      <c r="B47" s="48" t="s">
        <v>140</v>
      </c>
      <c r="C47" s="49" t="s">
        <v>1995</v>
      </c>
      <c r="D47" s="28"/>
      <c r="E47" s="28" t="s">
        <v>971</v>
      </c>
      <c r="F47" s="28" t="s">
        <v>972</v>
      </c>
      <c r="G47" s="28"/>
      <c r="H47" s="28" t="s">
        <v>1357</v>
      </c>
      <c r="I47" s="28">
        <v>1.5</v>
      </c>
      <c r="J47" s="28">
        <v>53</v>
      </c>
      <c r="K47" s="28">
        <v>72</v>
      </c>
      <c r="L47" s="28">
        <v>480</v>
      </c>
      <c r="M47" s="28" t="s">
        <v>1931</v>
      </c>
      <c r="N47" s="28" t="s">
        <v>0</v>
      </c>
      <c r="O47" s="19"/>
    </row>
    <row r="48" spans="1:15" s="1" customFormat="1" ht="12">
      <c r="A48" s="48" t="s">
        <v>1932</v>
      </c>
      <c r="B48" s="48" t="s">
        <v>140</v>
      </c>
      <c r="C48" s="49" t="s">
        <v>1995</v>
      </c>
      <c r="D48" s="28"/>
      <c r="E48" s="28" t="s">
        <v>973</v>
      </c>
      <c r="F48" s="28" t="s">
        <v>974</v>
      </c>
      <c r="G48" s="28"/>
      <c r="H48" s="28" t="s">
        <v>1082</v>
      </c>
      <c r="I48" s="28">
        <v>1.5</v>
      </c>
      <c r="J48" s="28">
        <v>53</v>
      </c>
      <c r="K48" s="28">
        <v>72</v>
      </c>
      <c r="L48" s="28">
        <v>400</v>
      </c>
      <c r="M48" s="28" t="s">
        <v>1933</v>
      </c>
      <c r="N48" s="28" t="s">
        <v>0</v>
      </c>
      <c r="O48" s="19"/>
    </row>
    <row r="49" spans="1:15" s="1" customFormat="1" ht="21.75">
      <c r="A49" s="48" t="s">
        <v>1934</v>
      </c>
      <c r="B49" s="48" t="s">
        <v>140</v>
      </c>
      <c r="C49" s="49" t="s">
        <v>1995</v>
      </c>
      <c r="D49" s="28"/>
      <c r="E49" s="28" t="s">
        <v>975</v>
      </c>
      <c r="F49" s="28" t="s">
        <v>976</v>
      </c>
      <c r="G49" s="28"/>
      <c r="H49" s="28" t="s">
        <v>1082</v>
      </c>
      <c r="I49" s="28">
        <v>1.5</v>
      </c>
      <c r="J49" s="28">
        <v>52</v>
      </c>
      <c r="K49" s="28">
        <v>72</v>
      </c>
      <c r="L49" s="28">
        <v>440</v>
      </c>
      <c r="M49" s="28" t="s">
        <v>1062</v>
      </c>
      <c r="N49" s="28" t="s">
        <v>0</v>
      </c>
      <c r="O49" s="19"/>
    </row>
    <row r="50" spans="1:15" s="1" customFormat="1" ht="21.75">
      <c r="A50" s="48" t="s">
        <v>1935</v>
      </c>
      <c r="B50" s="48" t="s">
        <v>140</v>
      </c>
      <c r="C50" s="49" t="s">
        <v>1995</v>
      </c>
      <c r="D50" s="28"/>
      <c r="E50" s="28" t="s">
        <v>977</v>
      </c>
      <c r="F50" s="28" t="s">
        <v>978</v>
      </c>
      <c r="G50" s="28"/>
      <c r="H50" s="28" t="s">
        <v>807</v>
      </c>
      <c r="I50" s="28">
        <v>1.5</v>
      </c>
      <c r="J50" s="28">
        <v>53</v>
      </c>
      <c r="K50" s="28">
        <v>72</v>
      </c>
      <c r="L50" s="28">
        <v>700</v>
      </c>
      <c r="M50" s="28" t="s">
        <v>1063</v>
      </c>
      <c r="N50" s="28" t="s">
        <v>0</v>
      </c>
      <c r="O50" s="19"/>
    </row>
    <row r="51" spans="1:15" s="1" customFormat="1" ht="21.75">
      <c r="A51" s="48" t="s">
        <v>1936</v>
      </c>
      <c r="B51" s="48" t="s">
        <v>140</v>
      </c>
      <c r="C51" s="49" t="s">
        <v>1995</v>
      </c>
      <c r="D51" s="28"/>
      <c r="E51" s="28" t="s">
        <v>979</v>
      </c>
      <c r="F51" s="28" t="s">
        <v>980</v>
      </c>
      <c r="G51" s="28"/>
      <c r="H51" s="28" t="s">
        <v>1355</v>
      </c>
      <c r="I51" s="28">
        <v>1.5</v>
      </c>
      <c r="J51" s="28">
        <v>53</v>
      </c>
      <c r="K51" s="28">
        <v>72</v>
      </c>
      <c r="L51" s="28"/>
      <c r="M51" s="28" t="s">
        <v>1065</v>
      </c>
      <c r="N51" s="28" t="s">
        <v>0</v>
      </c>
      <c r="O51" s="19"/>
    </row>
    <row r="52" spans="1:15" s="1" customFormat="1" ht="12.75" customHeight="1">
      <c r="A52" s="48" t="s">
        <v>1937</v>
      </c>
      <c r="B52" s="48" t="s">
        <v>140</v>
      </c>
      <c r="C52" s="49" t="s">
        <v>1995</v>
      </c>
      <c r="D52" s="28"/>
      <c r="E52" s="28" t="s">
        <v>981</v>
      </c>
      <c r="F52" s="28" t="s">
        <v>982</v>
      </c>
      <c r="G52" s="28"/>
      <c r="H52" s="28" t="s">
        <v>1360</v>
      </c>
      <c r="I52" s="28">
        <v>1.5</v>
      </c>
      <c r="J52" s="28">
        <v>51</v>
      </c>
      <c r="K52" s="28">
        <v>72</v>
      </c>
      <c r="L52" s="28">
        <v>400</v>
      </c>
      <c r="M52" s="28"/>
      <c r="N52" s="28" t="s">
        <v>0</v>
      </c>
      <c r="O52" s="19"/>
    </row>
    <row r="53" spans="1:15" s="1" customFormat="1" ht="12.75" customHeight="1">
      <c r="A53" s="48" t="s">
        <v>1938</v>
      </c>
      <c r="B53" s="48" t="s">
        <v>140</v>
      </c>
      <c r="C53" s="49" t="s">
        <v>1995</v>
      </c>
      <c r="D53" s="28"/>
      <c r="E53" s="28" t="s">
        <v>983</v>
      </c>
      <c r="F53" s="28" t="s">
        <v>984</v>
      </c>
      <c r="G53" s="28"/>
      <c r="H53" s="28" t="s">
        <v>1356</v>
      </c>
      <c r="I53" s="28">
        <v>1.5</v>
      </c>
      <c r="J53" s="28">
        <v>53</v>
      </c>
      <c r="K53" s="28">
        <v>72</v>
      </c>
      <c r="L53" s="28">
        <v>500</v>
      </c>
      <c r="M53" s="28" t="s">
        <v>1939</v>
      </c>
      <c r="N53" s="28" t="s">
        <v>0</v>
      </c>
      <c r="O53" s="19"/>
    </row>
    <row r="54" spans="1:15" s="1" customFormat="1" ht="12.75" customHeight="1">
      <c r="A54" s="48" t="s">
        <v>1940</v>
      </c>
      <c r="B54" s="48" t="s">
        <v>140</v>
      </c>
      <c r="C54" s="49" t="s">
        <v>1995</v>
      </c>
      <c r="D54" s="28"/>
      <c r="E54" s="28" t="s">
        <v>985</v>
      </c>
      <c r="F54" s="28" t="s">
        <v>986</v>
      </c>
      <c r="G54" s="28"/>
      <c r="H54" s="28" t="s">
        <v>1355</v>
      </c>
      <c r="I54" s="28">
        <v>1.5</v>
      </c>
      <c r="J54" s="28">
        <v>52</v>
      </c>
      <c r="K54" s="28">
        <v>72</v>
      </c>
      <c r="L54" s="28">
        <v>460</v>
      </c>
      <c r="M54" s="28" t="s">
        <v>1941</v>
      </c>
      <c r="N54" s="28" t="s">
        <v>0</v>
      </c>
      <c r="O54" s="19"/>
    </row>
    <row r="55" spans="1:15" s="1" customFormat="1" ht="12.75" customHeight="1">
      <c r="A55" s="48" t="s">
        <v>1942</v>
      </c>
      <c r="B55" s="48" t="s">
        <v>140</v>
      </c>
      <c r="C55" s="49" t="s">
        <v>1995</v>
      </c>
      <c r="D55" s="28"/>
      <c r="E55" s="28" t="s">
        <v>987</v>
      </c>
      <c r="F55" s="28" t="s">
        <v>988</v>
      </c>
      <c r="G55" s="28"/>
      <c r="H55" s="28" t="s">
        <v>1361</v>
      </c>
      <c r="I55" s="28">
        <v>1.5</v>
      </c>
      <c r="J55" s="28">
        <v>53</v>
      </c>
      <c r="K55" s="28">
        <v>72</v>
      </c>
      <c r="L55" s="28">
        <v>480</v>
      </c>
      <c r="M55" s="28"/>
      <c r="N55" s="28" t="s">
        <v>0</v>
      </c>
      <c r="O55" s="19"/>
    </row>
    <row r="56" spans="1:15" s="1" customFormat="1" ht="12.75" customHeight="1">
      <c r="A56" s="48" t="s">
        <v>1945</v>
      </c>
      <c r="B56" s="48" t="s">
        <v>140</v>
      </c>
      <c r="C56" s="49" t="s">
        <v>1995</v>
      </c>
      <c r="D56" s="28"/>
      <c r="E56" s="28" t="s">
        <v>989</v>
      </c>
      <c r="F56" s="28" t="s">
        <v>990</v>
      </c>
      <c r="G56" s="28"/>
      <c r="H56" s="28" t="s">
        <v>1357</v>
      </c>
      <c r="I56" s="28">
        <v>1.5</v>
      </c>
      <c r="J56" s="28">
        <v>53</v>
      </c>
      <c r="K56" s="28">
        <v>72</v>
      </c>
      <c r="L56" s="28">
        <v>312</v>
      </c>
      <c r="M56" s="28"/>
      <c r="N56" s="28" t="s">
        <v>0</v>
      </c>
      <c r="O56" s="19"/>
    </row>
    <row r="57" spans="1:14" ht="12.75" customHeight="1">
      <c r="A57" s="48" t="s">
        <v>1975</v>
      </c>
      <c r="B57" s="48" t="s">
        <v>140</v>
      </c>
      <c r="C57" s="49" t="s">
        <v>1083</v>
      </c>
      <c r="D57" s="28" t="s">
        <v>1976</v>
      </c>
      <c r="E57" s="28" t="s">
        <v>1395</v>
      </c>
      <c r="F57" s="28" t="s">
        <v>476</v>
      </c>
      <c r="G57" s="28"/>
      <c r="H57" s="28"/>
      <c r="I57" s="28"/>
      <c r="J57" s="28"/>
      <c r="K57" s="28"/>
      <c r="L57" s="28"/>
      <c r="M57" s="28"/>
      <c r="N57" s="28" t="s">
        <v>206</v>
      </c>
    </row>
    <row r="58" spans="1:14" ht="12">
      <c r="A58" s="48" t="s">
        <v>1975</v>
      </c>
      <c r="B58" s="48" t="s">
        <v>140</v>
      </c>
      <c r="C58" s="49" t="s">
        <v>1996</v>
      </c>
      <c r="D58" s="28" t="s">
        <v>1976</v>
      </c>
      <c r="E58" s="28"/>
      <c r="F58" s="28"/>
      <c r="G58" s="28"/>
      <c r="H58" s="28" t="s">
        <v>1832</v>
      </c>
      <c r="I58" s="28"/>
      <c r="J58" s="28"/>
      <c r="K58" s="28"/>
      <c r="L58" s="28"/>
      <c r="M58" s="28" t="s">
        <v>1884</v>
      </c>
      <c r="N58" s="28" t="s">
        <v>1344</v>
      </c>
    </row>
    <row r="59" spans="1:15" s="1" customFormat="1" ht="12">
      <c r="A59" s="48" t="s">
        <v>1946</v>
      </c>
      <c r="B59" s="48" t="s">
        <v>140</v>
      </c>
      <c r="C59" s="49" t="s">
        <v>1995</v>
      </c>
      <c r="D59" s="28"/>
      <c r="E59" s="28" t="s">
        <v>991</v>
      </c>
      <c r="F59" s="28" t="s">
        <v>992</v>
      </c>
      <c r="G59" s="28"/>
      <c r="H59" s="28" t="s">
        <v>825</v>
      </c>
      <c r="I59" s="28">
        <v>1.5</v>
      </c>
      <c r="J59" s="28">
        <v>53</v>
      </c>
      <c r="K59" s="28">
        <v>72</v>
      </c>
      <c r="L59" s="28">
        <v>420</v>
      </c>
      <c r="M59" s="28" t="s">
        <v>1947</v>
      </c>
      <c r="N59" s="28" t="s">
        <v>0</v>
      </c>
      <c r="O59" s="19"/>
    </row>
    <row r="60" spans="1:15" s="1" customFormat="1" ht="12.75" customHeight="1">
      <c r="A60" s="48" t="s">
        <v>1943</v>
      </c>
      <c r="B60" s="48" t="s">
        <v>140</v>
      </c>
      <c r="C60" s="49" t="s">
        <v>1995</v>
      </c>
      <c r="D60" s="28"/>
      <c r="E60" s="28" t="s">
        <v>993</v>
      </c>
      <c r="F60" s="28" t="s">
        <v>994</v>
      </c>
      <c r="G60" s="28"/>
      <c r="H60" s="28" t="s">
        <v>827</v>
      </c>
      <c r="I60" s="28">
        <v>1.5</v>
      </c>
      <c r="J60" s="28">
        <v>53</v>
      </c>
      <c r="K60" s="28">
        <v>72</v>
      </c>
      <c r="L60" s="28">
        <v>450</v>
      </c>
      <c r="M60" s="28" t="s">
        <v>1944</v>
      </c>
      <c r="N60" s="28" t="s">
        <v>0</v>
      </c>
      <c r="O60" s="19"/>
    </row>
    <row r="61" spans="1:15" s="1" customFormat="1" ht="12.75" customHeight="1">
      <c r="A61" s="48" t="s">
        <v>1973</v>
      </c>
      <c r="B61" s="48" t="s">
        <v>140</v>
      </c>
      <c r="C61" s="49" t="s">
        <v>1388</v>
      </c>
      <c r="D61" s="28" t="s">
        <v>1974</v>
      </c>
      <c r="E61" s="28" t="s">
        <v>1997</v>
      </c>
      <c r="F61" s="28" t="s">
        <v>1998</v>
      </c>
      <c r="G61" s="28" t="s">
        <v>1999</v>
      </c>
      <c r="H61" s="28"/>
      <c r="I61" s="28">
        <v>2.5</v>
      </c>
      <c r="J61" s="28">
        <v>55</v>
      </c>
      <c r="K61" s="28">
        <v>72</v>
      </c>
      <c r="L61" s="28" t="s">
        <v>779</v>
      </c>
      <c r="M61" s="28"/>
      <c r="N61" s="28" t="s">
        <v>1344</v>
      </c>
      <c r="O61" s="19"/>
    </row>
    <row r="62" spans="1:15" s="1" customFormat="1" ht="12.75" customHeight="1">
      <c r="A62" s="48" t="s">
        <v>1973</v>
      </c>
      <c r="B62" s="48" t="s">
        <v>140</v>
      </c>
      <c r="C62" s="49" t="s">
        <v>1083</v>
      </c>
      <c r="D62" s="28" t="s">
        <v>1974</v>
      </c>
      <c r="E62" s="28" t="s">
        <v>1396</v>
      </c>
      <c r="F62" s="28" t="s">
        <v>1086</v>
      </c>
      <c r="G62" s="28"/>
      <c r="H62" s="28"/>
      <c r="I62" s="28"/>
      <c r="J62" s="28"/>
      <c r="K62" s="28"/>
      <c r="L62" s="28"/>
      <c r="M62" s="28"/>
      <c r="N62" s="28" t="s">
        <v>206</v>
      </c>
      <c r="O62" s="19"/>
    </row>
    <row r="63" spans="1:15" s="1" customFormat="1" ht="12.75" customHeight="1">
      <c r="A63" s="48" t="s">
        <v>1973</v>
      </c>
      <c r="B63" s="48" t="s">
        <v>140</v>
      </c>
      <c r="C63" s="49" t="s">
        <v>1996</v>
      </c>
      <c r="D63" s="28" t="s">
        <v>1974</v>
      </c>
      <c r="E63" s="28"/>
      <c r="F63" s="28"/>
      <c r="G63" s="28"/>
      <c r="H63" s="28" t="s">
        <v>1832</v>
      </c>
      <c r="I63" s="28"/>
      <c r="J63" s="28"/>
      <c r="K63" s="28"/>
      <c r="L63" s="28"/>
      <c r="M63" s="28" t="s">
        <v>1833</v>
      </c>
      <c r="N63" s="28" t="s">
        <v>1344</v>
      </c>
      <c r="O63" s="19"/>
    </row>
    <row r="64" spans="1:15" s="1" customFormat="1" ht="12.75" customHeight="1">
      <c r="A64" s="48" t="s">
        <v>2000</v>
      </c>
      <c r="B64" s="48" t="s">
        <v>140</v>
      </c>
      <c r="C64" s="4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19"/>
    </row>
    <row r="65" spans="1:15" s="1" customFormat="1" ht="12.75" customHeight="1">
      <c r="A65" s="48" t="s">
        <v>2002</v>
      </c>
      <c r="B65" s="48" t="s">
        <v>140</v>
      </c>
      <c r="C65" s="49" t="s">
        <v>1083</v>
      </c>
      <c r="D65" s="28" t="s">
        <v>2014</v>
      </c>
      <c r="E65" s="28" t="s">
        <v>477</v>
      </c>
      <c r="F65" s="28" t="s">
        <v>1397</v>
      </c>
      <c r="G65" s="28"/>
      <c r="H65" s="28"/>
      <c r="I65" s="28"/>
      <c r="J65" s="28"/>
      <c r="K65" s="28"/>
      <c r="L65" s="28"/>
      <c r="M65" s="28"/>
      <c r="N65" s="28" t="s">
        <v>206</v>
      </c>
      <c r="O65" s="19"/>
    </row>
    <row r="66" spans="1:15" s="1" customFormat="1" ht="12.75" customHeight="1">
      <c r="A66" s="48" t="s">
        <v>2002</v>
      </c>
      <c r="B66" s="48" t="s">
        <v>140</v>
      </c>
      <c r="C66" s="49" t="s">
        <v>1996</v>
      </c>
      <c r="D66" s="28" t="s">
        <v>2014</v>
      </c>
      <c r="E66" s="28"/>
      <c r="F66" s="28"/>
      <c r="G66" s="28"/>
      <c r="H66" s="28" t="s">
        <v>1832</v>
      </c>
      <c r="I66" s="28"/>
      <c r="J66" s="28"/>
      <c r="K66" s="28"/>
      <c r="L66" s="28"/>
      <c r="M66" s="28" t="s">
        <v>1854</v>
      </c>
      <c r="N66" s="28" t="s">
        <v>1344</v>
      </c>
      <c r="O66" s="19"/>
    </row>
    <row r="67" spans="1:15" s="1" customFormat="1" ht="12.75" customHeight="1">
      <c r="A67" s="48" t="s">
        <v>2001</v>
      </c>
      <c r="B67" s="48" t="s">
        <v>140</v>
      </c>
      <c r="C67" s="49"/>
      <c r="D67" s="28" t="s">
        <v>2015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19"/>
    </row>
    <row r="68" spans="1:15" s="1" customFormat="1" ht="12.75" customHeight="1">
      <c r="A68" s="48" t="s">
        <v>2003</v>
      </c>
      <c r="B68" s="48" t="s">
        <v>140</v>
      </c>
      <c r="C68" s="49" t="s">
        <v>1083</v>
      </c>
      <c r="D68" s="28" t="s">
        <v>2013</v>
      </c>
      <c r="E68" s="28" t="s">
        <v>1398</v>
      </c>
      <c r="F68" s="28" t="s">
        <v>478</v>
      </c>
      <c r="G68" s="28"/>
      <c r="H68" s="28"/>
      <c r="I68" s="28"/>
      <c r="J68" s="28"/>
      <c r="K68" s="28"/>
      <c r="L68" s="28"/>
      <c r="M68" s="28"/>
      <c r="N68" s="28" t="s">
        <v>206</v>
      </c>
      <c r="O68" s="19"/>
    </row>
    <row r="69" spans="1:15" s="1" customFormat="1" ht="12.75" customHeight="1">
      <c r="A69" s="48" t="s">
        <v>2016</v>
      </c>
      <c r="B69" s="48" t="s">
        <v>140</v>
      </c>
      <c r="C69" s="49" t="s">
        <v>1388</v>
      </c>
      <c r="D69" s="28" t="s">
        <v>2017</v>
      </c>
      <c r="E69" s="28" t="s">
        <v>2022</v>
      </c>
      <c r="F69" s="28" t="s">
        <v>2021</v>
      </c>
      <c r="G69" s="28"/>
      <c r="H69" s="28"/>
      <c r="I69" s="28">
        <v>2.5</v>
      </c>
      <c r="J69" s="28">
        <v>55</v>
      </c>
      <c r="K69" s="28">
        <v>72</v>
      </c>
      <c r="L69" s="28" t="s">
        <v>780</v>
      </c>
      <c r="M69" s="28"/>
      <c r="N69" s="28" t="s">
        <v>1344</v>
      </c>
      <c r="O69" s="19"/>
    </row>
    <row r="70" spans="1:15" s="1" customFormat="1" ht="12.75" customHeight="1">
      <c r="A70" s="48" t="s">
        <v>2004</v>
      </c>
      <c r="B70" s="48" t="s">
        <v>140</v>
      </c>
      <c r="C70" s="49"/>
      <c r="D70" s="28" t="s">
        <v>2012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19"/>
    </row>
    <row r="71" spans="1:15" s="1" customFormat="1" ht="12.75" customHeight="1">
      <c r="A71" s="48" t="s">
        <v>2005</v>
      </c>
      <c r="B71" s="48" t="s">
        <v>140</v>
      </c>
      <c r="C71" s="49" t="s">
        <v>1388</v>
      </c>
      <c r="D71" s="87" t="s">
        <v>2011</v>
      </c>
      <c r="E71" s="28" t="s">
        <v>2020</v>
      </c>
      <c r="F71" s="28" t="s">
        <v>2018</v>
      </c>
      <c r="G71" s="28" t="s">
        <v>2019</v>
      </c>
      <c r="H71" s="28"/>
      <c r="I71" s="28">
        <v>2.5</v>
      </c>
      <c r="J71" s="28">
        <v>63</v>
      </c>
      <c r="K71" s="28">
        <v>72</v>
      </c>
      <c r="L71" s="28" t="s">
        <v>781</v>
      </c>
      <c r="M71" s="28"/>
      <c r="N71" s="28"/>
      <c r="O71" s="19"/>
    </row>
    <row r="72" spans="1:15" s="1" customFormat="1" ht="12.75" customHeight="1">
      <c r="A72" s="48" t="s">
        <v>2005</v>
      </c>
      <c r="B72" s="48" t="s">
        <v>140</v>
      </c>
      <c r="C72" s="49" t="s">
        <v>1083</v>
      </c>
      <c r="D72" s="87" t="s">
        <v>2011</v>
      </c>
      <c r="E72" s="28" t="s">
        <v>1399</v>
      </c>
      <c r="F72" s="28" t="s">
        <v>1087</v>
      </c>
      <c r="G72" s="28"/>
      <c r="H72" s="28"/>
      <c r="I72" s="28"/>
      <c r="J72" s="28"/>
      <c r="K72" s="28"/>
      <c r="L72" s="28"/>
      <c r="M72" s="28"/>
      <c r="N72" s="28" t="s">
        <v>206</v>
      </c>
      <c r="O72" s="19"/>
    </row>
    <row r="73" spans="1:15" s="1" customFormat="1" ht="12.75" customHeight="1">
      <c r="A73" s="48" t="s">
        <v>2005</v>
      </c>
      <c r="B73" s="48" t="s">
        <v>140</v>
      </c>
      <c r="C73" s="49" t="s">
        <v>1996</v>
      </c>
      <c r="D73" s="87" t="s">
        <v>2011</v>
      </c>
      <c r="E73" s="28"/>
      <c r="F73" s="28"/>
      <c r="G73" s="28"/>
      <c r="H73" s="28" t="s">
        <v>1832</v>
      </c>
      <c r="I73" s="28"/>
      <c r="J73" s="28"/>
      <c r="K73" s="28"/>
      <c r="L73" s="28"/>
      <c r="M73" s="28" t="s">
        <v>1853</v>
      </c>
      <c r="N73" s="28" t="s">
        <v>1344</v>
      </c>
      <c r="O73" s="19"/>
    </row>
    <row r="74" spans="1:15" s="1" customFormat="1" ht="12.75" customHeight="1">
      <c r="A74" s="48" t="s">
        <v>2006</v>
      </c>
      <c r="B74" s="48" t="s">
        <v>140</v>
      </c>
      <c r="C74" s="4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19"/>
    </row>
    <row r="75" spans="1:15" s="1" customFormat="1" ht="12.75" customHeight="1">
      <c r="A75" s="48" t="s">
        <v>2007</v>
      </c>
      <c r="B75" s="48" t="s">
        <v>140</v>
      </c>
      <c r="C75" s="49" t="s">
        <v>1388</v>
      </c>
      <c r="D75" s="28" t="s">
        <v>2010</v>
      </c>
      <c r="E75" s="28" t="s">
        <v>2024</v>
      </c>
      <c r="F75" s="28" t="s">
        <v>2023</v>
      </c>
      <c r="G75" s="28" t="s">
        <v>2025</v>
      </c>
      <c r="H75" s="28"/>
      <c r="I75" s="28">
        <v>2.5</v>
      </c>
      <c r="J75" s="28">
        <v>63.9</v>
      </c>
      <c r="K75" s="28">
        <v>72</v>
      </c>
      <c r="L75" s="28" t="s">
        <v>782</v>
      </c>
      <c r="M75" s="28"/>
      <c r="N75" s="28" t="s">
        <v>1344</v>
      </c>
      <c r="O75" s="19"/>
    </row>
    <row r="76" spans="1:15" s="1" customFormat="1" ht="12.75" customHeight="1">
      <c r="A76" s="48" t="s">
        <v>2008</v>
      </c>
      <c r="B76" s="48" t="s">
        <v>140</v>
      </c>
      <c r="C76" s="49" t="s">
        <v>1388</v>
      </c>
      <c r="D76" s="28" t="s">
        <v>2009</v>
      </c>
      <c r="E76" s="28" t="s">
        <v>2026</v>
      </c>
      <c r="F76" s="28" t="s">
        <v>2027</v>
      </c>
      <c r="G76" s="28"/>
      <c r="H76" s="28"/>
      <c r="I76" s="28">
        <v>2.5</v>
      </c>
      <c r="J76" s="28">
        <v>62.7</v>
      </c>
      <c r="K76" s="28">
        <v>72</v>
      </c>
      <c r="L76" s="28" t="s">
        <v>783</v>
      </c>
      <c r="M76" s="28"/>
      <c r="N76" s="28" t="s">
        <v>1344</v>
      </c>
      <c r="O76" s="19"/>
    </row>
    <row r="77" spans="1:15" s="1" customFormat="1" ht="12.75" customHeight="1">
      <c r="A77" s="48" t="s">
        <v>2008</v>
      </c>
      <c r="B77" s="48" t="s">
        <v>140</v>
      </c>
      <c r="C77" s="49" t="s">
        <v>1083</v>
      </c>
      <c r="D77" s="28" t="s">
        <v>2009</v>
      </c>
      <c r="E77" s="28" t="s">
        <v>1400</v>
      </c>
      <c r="F77" s="28" t="s">
        <v>1088</v>
      </c>
      <c r="G77" s="28"/>
      <c r="H77" s="28"/>
      <c r="I77" s="28"/>
      <c r="J77" s="28"/>
      <c r="K77" s="28"/>
      <c r="L77" s="28"/>
      <c r="M77" s="28"/>
      <c r="N77" s="28" t="s">
        <v>206</v>
      </c>
      <c r="O77" s="19"/>
    </row>
    <row r="78" spans="1:15" s="1" customFormat="1" ht="12.75" customHeight="1">
      <c r="A78" s="48"/>
      <c r="B78" s="48"/>
      <c r="C78" s="4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19"/>
    </row>
    <row r="79" spans="1:14" ht="12.75" customHeight="1">
      <c r="A79" s="48" t="s">
        <v>1180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5" s="1" customFormat="1" ht="12.75" customHeight="1">
      <c r="A80" s="48" t="s">
        <v>1948</v>
      </c>
      <c r="B80" s="48" t="s">
        <v>140</v>
      </c>
      <c r="C80" s="49" t="s">
        <v>1995</v>
      </c>
      <c r="D80" s="28"/>
      <c r="E80" s="28" t="s">
        <v>995</v>
      </c>
      <c r="F80" s="28" t="s">
        <v>996</v>
      </c>
      <c r="G80" s="28"/>
      <c r="H80" s="28" t="s">
        <v>1082</v>
      </c>
      <c r="I80" s="28">
        <v>1.5</v>
      </c>
      <c r="J80" s="28">
        <v>53</v>
      </c>
      <c r="K80" s="28">
        <v>72</v>
      </c>
      <c r="L80" s="28">
        <v>480</v>
      </c>
      <c r="M80" s="28" t="s">
        <v>1949</v>
      </c>
      <c r="N80" s="28" t="s">
        <v>0</v>
      </c>
      <c r="O80" s="19"/>
    </row>
    <row r="81" spans="1:15" s="1" customFormat="1" ht="12.75" customHeight="1">
      <c r="A81" s="48" t="s">
        <v>1950</v>
      </c>
      <c r="B81" s="48" t="s">
        <v>140</v>
      </c>
      <c r="C81" s="49" t="s">
        <v>1995</v>
      </c>
      <c r="D81" s="28"/>
      <c r="E81" s="28" t="s">
        <v>997</v>
      </c>
      <c r="F81" s="28" t="s">
        <v>998</v>
      </c>
      <c r="G81" s="28"/>
      <c r="H81" s="28" t="s">
        <v>1357</v>
      </c>
      <c r="I81" s="28">
        <v>1.5</v>
      </c>
      <c r="J81" s="28">
        <v>53</v>
      </c>
      <c r="K81" s="28">
        <v>72</v>
      </c>
      <c r="L81" s="28">
        <v>450</v>
      </c>
      <c r="M81" s="28" t="s">
        <v>1951</v>
      </c>
      <c r="N81" s="28" t="s">
        <v>0</v>
      </c>
      <c r="O81" s="19"/>
    </row>
    <row r="82" spans="1:15" s="1" customFormat="1" ht="12.75" customHeight="1">
      <c r="A82" s="48" t="s">
        <v>1952</v>
      </c>
      <c r="B82" s="48" t="s">
        <v>140</v>
      </c>
      <c r="C82" s="49" t="s">
        <v>1354</v>
      </c>
      <c r="D82" s="28"/>
      <c r="E82" s="28" t="s">
        <v>999</v>
      </c>
      <c r="F82" s="28" t="s">
        <v>1000</v>
      </c>
      <c r="G82" s="28"/>
      <c r="H82" s="28"/>
      <c r="I82" s="28">
        <v>1.5</v>
      </c>
      <c r="J82" s="28">
        <v>53</v>
      </c>
      <c r="K82" s="28">
        <v>72</v>
      </c>
      <c r="L82" s="28" t="s">
        <v>1953</v>
      </c>
      <c r="M82" s="28" t="s">
        <v>1953</v>
      </c>
      <c r="N82" s="28" t="s">
        <v>0</v>
      </c>
      <c r="O82" s="19"/>
    </row>
    <row r="83" spans="1:15" s="1" customFormat="1" ht="21.75">
      <c r="A83" s="48" t="s">
        <v>1954</v>
      </c>
      <c r="B83" s="48" t="s">
        <v>140</v>
      </c>
      <c r="C83" s="49" t="s">
        <v>1995</v>
      </c>
      <c r="D83" s="28"/>
      <c r="E83" s="28" t="s">
        <v>1001</v>
      </c>
      <c r="F83" s="28" t="s">
        <v>1002</v>
      </c>
      <c r="G83" s="28"/>
      <c r="H83" s="28" t="s">
        <v>1359</v>
      </c>
      <c r="I83" s="28">
        <v>1.5</v>
      </c>
      <c r="J83" s="28">
        <v>53</v>
      </c>
      <c r="K83" s="28">
        <v>72</v>
      </c>
      <c r="L83" s="28">
        <v>440</v>
      </c>
      <c r="M83" s="28" t="s">
        <v>1066</v>
      </c>
      <c r="N83" s="28" t="s">
        <v>0</v>
      </c>
      <c r="O83" s="19"/>
    </row>
    <row r="84" spans="1:15" s="1" customFormat="1" ht="21.75">
      <c r="A84" s="48" t="s">
        <v>1955</v>
      </c>
      <c r="B84" s="48" t="s">
        <v>140</v>
      </c>
      <c r="C84" s="49" t="s">
        <v>1995</v>
      </c>
      <c r="D84" s="28"/>
      <c r="E84" s="28" t="s">
        <v>1003</v>
      </c>
      <c r="F84" s="28" t="s">
        <v>1004</v>
      </c>
      <c r="G84" s="28"/>
      <c r="H84" s="28" t="s">
        <v>827</v>
      </c>
      <c r="I84" s="28">
        <v>1.5</v>
      </c>
      <c r="J84" s="28">
        <v>53</v>
      </c>
      <c r="K84" s="28">
        <v>72</v>
      </c>
      <c r="L84" s="28">
        <v>430</v>
      </c>
      <c r="M84" s="28" t="s">
        <v>1067</v>
      </c>
      <c r="N84" s="28" t="s">
        <v>0</v>
      </c>
      <c r="O84" s="19"/>
    </row>
    <row r="85" spans="1:15" s="1" customFormat="1" ht="21.75">
      <c r="A85" s="48" t="s">
        <v>1956</v>
      </c>
      <c r="B85" s="48" t="s">
        <v>140</v>
      </c>
      <c r="C85" s="49" t="s">
        <v>1995</v>
      </c>
      <c r="D85" s="28"/>
      <c r="E85" s="28" t="s">
        <v>1005</v>
      </c>
      <c r="F85" s="28" t="s">
        <v>1006</v>
      </c>
      <c r="G85" s="28"/>
      <c r="H85" s="28" t="s">
        <v>1355</v>
      </c>
      <c r="I85" s="28">
        <v>1.5</v>
      </c>
      <c r="J85" s="28">
        <v>53</v>
      </c>
      <c r="K85" s="28">
        <v>72</v>
      </c>
      <c r="L85" s="28"/>
      <c r="M85" s="28" t="s">
        <v>1957</v>
      </c>
      <c r="N85" s="28" t="s">
        <v>0</v>
      </c>
      <c r="O85" s="19"/>
    </row>
    <row r="86" spans="1:15" s="1" customFormat="1" ht="21.75">
      <c r="A86" s="48" t="s">
        <v>2</v>
      </c>
      <c r="B86" s="48" t="s">
        <v>140</v>
      </c>
      <c r="C86" s="49" t="s">
        <v>1995</v>
      </c>
      <c r="D86" s="28"/>
      <c r="E86" s="28" t="s">
        <v>1007</v>
      </c>
      <c r="F86" s="28" t="s">
        <v>1008</v>
      </c>
      <c r="G86" s="28"/>
      <c r="H86" s="28" t="s">
        <v>827</v>
      </c>
      <c r="I86" s="28">
        <v>1.5</v>
      </c>
      <c r="J86" s="28">
        <v>53</v>
      </c>
      <c r="K86" s="28">
        <v>72</v>
      </c>
      <c r="L86" s="28">
        <v>430</v>
      </c>
      <c r="M86" s="28" t="s">
        <v>1068</v>
      </c>
      <c r="N86" s="28" t="s">
        <v>0</v>
      </c>
      <c r="O86" s="19"/>
    </row>
    <row r="87" spans="1:15" s="1" customFormat="1" ht="12.75" customHeight="1">
      <c r="A87" s="48" t="s">
        <v>3</v>
      </c>
      <c r="B87" s="48" t="s">
        <v>140</v>
      </c>
      <c r="C87" s="49" t="s">
        <v>1995</v>
      </c>
      <c r="D87" s="28"/>
      <c r="E87" s="28" t="s">
        <v>1009</v>
      </c>
      <c r="F87" s="28" t="s">
        <v>1010</v>
      </c>
      <c r="G87" s="28"/>
      <c r="H87" s="28" t="s">
        <v>1357</v>
      </c>
      <c r="I87" s="28">
        <v>1.5</v>
      </c>
      <c r="J87" s="28">
        <v>53</v>
      </c>
      <c r="K87" s="28">
        <v>72</v>
      </c>
      <c r="L87" s="28">
        <v>460</v>
      </c>
      <c r="M87" s="28" t="s">
        <v>1054</v>
      </c>
      <c r="N87" s="28" t="s">
        <v>0</v>
      </c>
      <c r="O87" s="19"/>
    </row>
    <row r="88" spans="1:15" s="1" customFormat="1" ht="12.75" customHeight="1">
      <c r="A88" s="48"/>
      <c r="B88" s="48"/>
      <c r="C88" s="4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19"/>
    </row>
    <row r="89" spans="1:14" ht="12.75" customHeight="1">
      <c r="A89" s="48"/>
      <c r="B89" s="85"/>
      <c r="C89" s="85" t="s">
        <v>1993</v>
      </c>
      <c r="D89" s="47" t="s">
        <v>90</v>
      </c>
      <c r="E89" s="47"/>
      <c r="F89" s="47"/>
      <c r="G89" s="47"/>
      <c r="H89" s="47" t="s">
        <v>1328</v>
      </c>
      <c r="I89" s="47"/>
      <c r="J89" s="47"/>
      <c r="K89" s="47"/>
      <c r="L89" s="47"/>
      <c r="M89" s="47"/>
      <c r="N89" s="28"/>
    </row>
    <row r="90" spans="1:14" ht="12.75" customHeight="1">
      <c r="A90" s="85" t="s">
        <v>1993</v>
      </c>
      <c r="B90" s="85" t="s">
        <v>91</v>
      </c>
      <c r="C90" s="85" t="s">
        <v>1994</v>
      </c>
      <c r="D90" s="47" t="s">
        <v>1176</v>
      </c>
      <c r="E90" s="47" t="s">
        <v>1325</v>
      </c>
      <c r="F90" s="47" t="s">
        <v>1326</v>
      </c>
      <c r="G90" s="47" t="s">
        <v>1327</v>
      </c>
      <c r="H90" s="47" t="s">
        <v>1329</v>
      </c>
      <c r="I90" s="47" t="s">
        <v>1330</v>
      </c>
      <c r="J90" s="47" t="s">
        <v>1331</v>
      </c>
      <c r="K90" s="47" t="s">
        <v>1332</v>
      </c>
      <c r="L90" s="47" t="s">
        <v>1333</v>
      </c>
      <c r="M90" s="47" t="s">
        <v>1334</v>
      </c>
      <c r="N90" s="47" t="s">
        <v>1346</v>
      </c>
    </row>
    <row r="91" spans="1:14" ht="12.75" customHeight="1">
      <c r="A91" s="48" t="s">
        <v>1089</v>
      </c>
      <c r="B91" s="48" t="s">
        <v>1471</v>
      </c>
      <c r="C91" s="88" t="s">
        <v>1995</v>
      </c>
      <c r="D91" s="28" t="s">
        <v>2028</v>
      </c>
      <c r="E91" s="28" t="s">
        <v>2029</v>
      </c>
      <c r="F91" s="28" t="s">
        <v>2030</v>
      </c>
      <c r="G91" s="28"/>
      <c r="H91" s="28" t="s">
        <v>381</v>
      </c>
      <c r="I91" s="28">
        <v>2</v>
      </c>
      <c r="J91" s="28">
        <v>52</v>
      </c>
      <c r="K91" s="28">
        <v>72</v>
      </c>
      <c r="L91" s="28"/>
      <c r="M91" s="28"/>
      <c r="N91" s="28" t="s">
        <v>94</v>
      </c>
    </row>
    <row r="92" spans="1:14" ht="12.75" customHeight="1">
      <c r="A92" s="48" t="s">
        <v>1089</v>
      </c>
      <c r="B92" s="48" t="s">
        <v>1471</v>
      </c>
      <c r="C92" s="88" t="s">
        <v>1083</v>
      </c>
      <c r="D92" s="28" t="s">
        <v>2028</v>
      </c>
      <c r="E92" s="28" t="s">
        <v>1401</v>
      </c>
      <c r="F92" s="28" t="s">
        <v>1090</v>
      </c>
      <c r="G92" s="28"/>
      <c r="H92" s="28"/>
      <c r="I92" s="28"/>
      <c r="J92" s="28"/>
      <c r="K92" s="28"/>
      <c r="L92" s="28"/>
      <c r="M92" s="28"/>
      <c r="N92" s="28" t="s">
        <v>206</v>
      </c>
    </row>
    <row r="93" spans="1:14" ht="12.75" customHeight="1">
      <c r="A93" s="48" t="s">
        <v>435</v>
      </c>
      <c r="B93" s="48" t="s">
        <v>1471</v>
      </c>
      <c r="C93" s="88" t="s">
        <v>1996</v>
      </c>
      <c r="D93" s="28" t="s">
        <v>436</v>
      </c>
      <c r="E93" s="28"/>
      <c r="F93" s="28"/>
      <c r="G93" s="28"/>
      <c r="H93" s="28" t="s">
        <v>826</v>
      </c>
      <c r="I93" s="28"/>
      <c r="J93" s="28"/>
      <c r="K93" s="28"/>
      <c r="L93" s="28"/>
      <c r="M93" s="28" t="s">
        <v>1859</v>
      </c>
      <c r="N93" s="28" t="s">
        <v>1344</v>
      </c>
    </row>
    <row r="94" spans="1:14" ht="12.75" customHeight="1">
      <c r="A94" s="48" t="s">
        <v>420</v>
      </c>
      <c r="B94" s="48" t="s">
        <v>1471</v>
      </c>
      <c r="C94" s="88"/>
      <c r="D94" s="28" t="s">
        <v>421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 customHeight="1">
      <c r="A95" s="48" t="s">
        <v>433</v>
      </c>
      <c r="B95" s="48" t="s">
        <v>1471</v>
      </c>
      <c r="C95" s="88" t="s">
        <v>1083</v>
      </c>
      <c r="D95" s="28" t="s">
        <v>434</v>
      </c>
      <c r="E95" s="28" t="s">
        <v>1402</v>
      </c>
      <c r="F95" s="28" t="s">
        <v>465</v>
      </c>
      <c r="G95" s="28"/>
      <c r="H95" s="28"/>
      <c r="I95" s="28"/>
      <c r="J95" s="28"/>
      <c r="K95" s="28"/>
      <c r="L95" s="28"/>
      <c r="M95" s="28"/>
      <c r="N95" s="28" t="s">
        <v>206</v>
      </c>
    </row>
    <row r="96" spans="1:14" ht="12.75" customHeight="1">
      <c r="A96" s="48" t="s">
        <v>433</v>
      </c>
      <c r="B96" s="48" t="s">
        <v>1471</v>
      </c>
      <c r="C96" s="88" t="s">
        <v>1996</v>
      </c>
      <c r="D96" s="28" t="s">
        <v>434</v>
      </c>
      <c r="E96" s="28"/>
      <c r="F96" s="28"/>
      <c r="G96" s="28"/>
      <c r="H96" s="28" t="s">
        <v>1832</v>
      </c>
      <c r="I96" s="28"/>
      <c r="J96" s="28"/>
      <c r="K96" s="28"/>
      <c r="L96" s="28"/>
      <c r="M96" s="28" t="s">
        <v>1875</v>
      </c>
      <c r="N96" s="28" t="s">
        <v>1344</v>
      </c>
    </row>
    <row r="97" spans="1:14" ht="12.75" customHeight="1">
      <c r="A97" s="48" t="s">
        <v>431</v>
      </c>
      <c r="B97" s="48" t="s">
        <v>1471</v>
      </c>
      <c r="C97" s="88" t="s">
        <v>1083</v>
      </c>
      <c r="D97" s="28" t="s">
        <v>432</v>
      </c>
      <c r="E97" s="28" t="s">
        <v>464</v>
      </c>
      <c r="F97" s="28" t="s">
        <v>1403</v>
      </c>
      <c r="G97" s="28"/>
      <c r="H97" s="28"/>
      <c r="I97" s="28"/>
      <c r="J97" s="28"/>
      <c r="K97" s="28"/>
      <c r="L97" s="28"/>
      <c r="M97" s="28"/>
      <c r="N97" s="28" t="s">
        <v>206</v>
      </c>
    </row>
    <row r="98" spans="1:14" ht="12.75" customHeight="1">
      <c r="A98" s="48" t="s">
        <v>431</v>
      </c>
      <c r="B98" s="48" t="s">
        <v>1471</v>
      </c>
      <c r="C98" s="88" t="s">
        <v>1996</v>
      </c>
      <c r="D98" s="28" t="s">
        <v>432</v>
      </c>
      <c r="E98" s="28"/>
      <c r="F98" s="28"/>
      <c r="G98" s="28"/>
      <c r="H98" s="28" t="s">
        <v>1832</v>
      </c>
      <c r="I98" s="28"/>
      <c r="J98" s="28"/>
      <c r="K98" s="28"/>
      <c r="L98" s="28"/>
      <c r="M98" s="28" t="s">
        <v>1843</v>
      </c>
      <c r="N98" s="28" t="s">
        <v>1774</v>
      </c>
    </row>
    <row r="99" spans="1:14" ht="12.75" customHeight="1">
      <c r="A99" s="48" t="s">
        <v>429</v>
      </c>
      <c r="B99" s="48" t="s">
        <v>1471</v>
      </c>
      <c r="C99" s="88"/>
      <c r="D99" s="28" t="s">
        <v>430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 customHeight="1">
      <c r="A100" s="48" t="s">
        <v>437</v>
      </c>
      <c r="B100" s="48" t="s">
        <v>1471</v>
      </c>
      <c r="C100" s="88" t="s">
        <v>1083</v>
      </c>
      <c r="D100" s="28"/>
      <c r="E100" s="28" t="s">
        <v>463</v>
      </c>
      <c r="F100" s="28" t="s">
        <v>1404</v>
      </c>
      <c r="G100" s="28"/>
      <c r="H100" s="28"/>
      <c r="I100" s="28"/>
      <c r="J100" s="28"/>
      <c r="K100" s="28"/>
      <c r="L100" s="28"/>
      <c r="M100" s="28"/>
      <c r="N100" s="28" t="s">
        <v>206</v>
      </c>
    </row>
    <row r="101" spans="1:14" ht="12.75" customHeight="1">
      <c r="A101" s="48" t="s">
        <v>437</v>
      </c>
      <c r="B101" s="48" t="s">
        <v>1471</v>
      </c>
      <c r="C101" s="88" t="s">
        <v>1996</v>
      </c>
      <c r="D101" s="28"/>
      <c r="E101" s="28"/>
      <c r="F101" s="28"/>
      <c r="G101" s="28"/>
      <c r="H101" s="28" t="s">
        <v>1832</v>
      </c>
      <c r="I101" s="28"/>
      <c r="J101" s="28"/>
      <c r="K101" s="28"/>
      <c r="L101" s="28"/>
      <c r="M101" s="28" t="s">
        <v>1885</v>
      </c>
      <c r="N101" s="28" t="s">
        <v>1344</v>
      </c>
    </row>
    <row r="102" spans="1:14" ht="12.75" customHeight="1">
      <c r="A102" s="48" t="s">
        <v>438</v>
      </c>
      <c r="B102" s="48" t="s">
        <v>1471</v>
      </c>
      <c r="C102" s="88"/>
      <c r="D102" s="28" t="s">
        <v>474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5" s="3" customFormat="1" ht="12.75" customHeight="1">
      <c r="A103" s="48" t="s">
        <v>439</v>
      </c>
      <c r="B103" s="48" t="s">
        <v>1471</v>
      </c>
      <c r="C103" s="48"/>
      <c r="D103" s="28" t="s">
        <v>440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0"/>
    </row>
    <row r="104" spans="1:15" s="3" customFormat="1" ht="12.75" customHeight="1">
      <c r="A104" s="48" t="s">
        <v>1323</v>
      </c>
      <c r="B104" s="48" t="s">
        <v>1471</v>
      </c>
      <c r="C104" s="48" t="s">
        <v>1388</v>
      </c>
      <c r="D104" s="28" t="s">
        <v>2031</v>
      </c>
      <c r="E104" s="28" t="s">
        <v>1324</v>
      </c>
      <c r="F104" s="28" t="s">
        <v>1181</v>
      </c>
      <c r="G104" s="28" t="s">
        <v>1182</v>
      </c>
      <c r="H104" s="28"/>
      <c r="I104" s="28">
        <v>2.5</v>
      </c>
      <c r="J104" s="28" t="s">
        <v>1487</v>
      </c>
      <c r="K104" s="28" t="s">
        <v>326</v>
      </c>
      <c r="L104" s="28" t="s">
        <v>1608</v>
      </c>
      <c r="M104" s="28"/>
      <c r="N104" s="28" t="s">
        <v>1344</v>
      </c>
      <c r="O104" s="20"/>
    </row>
    <row r="105" spans="1:14" ht="12.75" customHeight="1">
      <c r="A105" s="48" t="s">
        <v>422</v>
      </c>
      <c r="B105" s="48" t="s">
        <v>1471</v>
      </c>
      <c r="C105" s="8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 customHeight="1">
      <c r="A106" s="48" t="s">
        <v>1091</v>
      </c>
      <c r="B106" s="48" t="s">
        <v>1471</v>
      </c>
      <c r="C106" s="88" t="s">
        <v>1995</v>
      </c>
      <c r="D106" s="28" t="s">
        <v>2032</v>
      </c>
      <c r="E106" s="28" t="s">
        <v>2033</v>
      </c>
      <c r="F106" s="28" t="s">
        <v>2034</v>
      </c>
      <c r="G106" s="28"/>
      <c r="H106" s="28" t="s">
        <v>827</v>
      </c>
      <c r="I106" s="28">
        <v>2.5</v>
      </c>
      <c r="J106" s="28">
        <v>52</v>
      </c>
      <c r="K106" s="28">
        <v>72</v>
      </c>
      <c r="L106" s="28"/>
      <c r="M106" s="28"/>
      <c r="N106" s="28" t="s">
        <v>94</v>
      </c>
    </row>
    <row r="107" spans="1:14" ht="12.75" customHeight="1">
      <c r="A107" s="48" t="s">
        <v>1091</v>
      </c>
      <c r="B107" s="48" t="s">
        <v>1471</v>
      </c>
      <c r="C107" s="88" t="s">
        <v>1083</v>
      </c>
      <c r="D107" s="28" t="s">
        <v>2032</v>
      </c>
      <c r="E107" s="28" t="s">
        <v>1405</v>
      </c>
      <c r="F107" s="28" t="s">
        <v>1092</v>
      </c>
      <c r="G107" s="28"/>
      <c r="H107" s="28"/>
      <c r="I107" s="28"/>
      <c r="J107" s="28"/>
      <c r="K107" s="28"/>
      <c r="L107" s="28"/>
      <c r="M107" s="28"/>
      <c r="N107" s="28" t="s">
        <v>206</v>
      </c>
    </row>
    <row r="108" spans="1:14" ht="12.75" customHeight="1">
      <c r="A108" s="48" t="s">
        <v>424</v>
      </c>
      <c r="B108" s="48" t="s">
        <v>1471</v>
      </c>
      <c r="C108" s="88" t="s">
        <v>1083</v>
      </c>
      <c r="D108" s="28"/>
      <c r="E108" s="28" t="s">
        <v>1406</v>
      </c>
      <c r="F108" s="28" t="s">
        <v>462</v>
      </c>
      <c r="G108" s="48"/>
      <c r="H108" s="28"/>
      <c r="I108" s="28"/>
      <c r="J108" s="28"/>
      <c r="K108" s="28"/>
      <c r="L108" s="28"/>
      <c r="M108" s="28"/>
      <c r="N108" s="28" t="s">
        <v>206</v>
      </c>
    </row>
    <row r="109" spans="1:15" s="3" customFormat="1" ht="12" customHeight="1">
      <c r="A109" s="48" t="s">
        <v>1183</v>
      </c>
      <c r="B109" s="48" t="s">
        <v>1471</v>
      </c>
      <c r="C109" s="48" t="s">
        <v>1388</v>
      </c>
      <c r="D109" s="28" t="s">
        <v>1184</v>
      </c>
      <c r="E109" s="28" t="s">
        <v>1185</v>
      </c>
      <c r="F109" s="28" t="s">
        <v>1186</v>
      </c>
      <c r="G109" s="28" t="s">
        <v>1187</v>
      </c>
      <c r="H109" s="28"/>
      <c r="I109" s="28">
        <v>2.5</v>
      </c>
      <c r="J109" s="28" t="s">
        <v>1482</v>
      </c>
      <c r="K109" s="28" t="s">
        <v>326</v>
      </c>
      <c r="L109" s="28" t="s">
        <v>1607</v>
      </c>
      <c r="M109" s="28"/>
      <c r="N109" s="28" t="s">
        <v>1344</v>
      </c>
      <c r="O109" s="20"/>
    </row>
    <row r="110" spans="1:14" ht="12.75" customHeight="1">
      <c r="A110" s="48" t="s">
        <v>423</v>
      </c>
      <c r="B110" s="48" t="s">
        <v>1471</v>
      </c>
      <c r="C110" s="88" t="s">
        <v>1996</v>
      </c>
      <c r="D110" s="28"/>
      <c r="E110" s="28"/>
      <c r="F110" s="28"/>
      <c r="G110" s="28"/>
      <c r="H110" s="28" t="s">
        <v>1846</v>
      </c>
      <c r="I110" s="28"/>
      <c r="J110" s="28"/>
      <c r="K110" s="28"/>
      <c r="L110" s="28"/>
      <c r="M110" s="28" t="s">
        <v>1768</v>
      </c>
      <c r="N110" s="28" t="s">
        <v>1344</v>
      </c>
    </row>
    <row r="111" spans="1:14" ht="12.75" customHeight="1">
      <c r="A111" s="48" t="s">
        <v>441</v>
      </c>
      <c r="B111" s="48" t="s">
        <v>1471</v>
      </c>
      <c r="C111" s="88"/>
      <c r="D111" s="28" t="s">
        <v>442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 customHeight="1">
      <c r="A112" s="48" t="s">
        <v>2035</v>
      </c>
      <c r="B112" s="48" t="s">
        <v>1471</v>
      </c>
      <c r="C112" s="88" t="s">
        <v>1995</v>
      </c>
      <c r="D112" s="28" t="s">
        <v>2036</v>
      </c>
      <c r="E112" s="48" t="s">
        <v>2037</v>
      </c>
      <c r="F112" s="48" t="s">
        <v>2038</v>
      </c>
      <c r="G112" s="48"/>
      <c r="H112" s="28" t="s">
        <v>1359</v>
      </c>
      <c r="I112" s="28">
        <v>2.7</v>
      </c>
      <c r="J112" s="28">
        <v>52</v>
      </c>
      <c r="K112" s="28">
        <v>68</v>
      </c>
      <c r="L112" s="28"/>
      <c r="M112" s="28"/>
      <c r="N112" s="28" t="s">
        <v>94</v>
      </c>
    </row>
    <row r="113" spans="1:14" ht="12.75" customHeight="1">
      <c r="A113" s="48" t="s">
        <v>2035</v>
      </c>
      <c r="B113" s="48" t="s">
        <v>1471</v>
      </c>
      <c r="C113" s="88" t="s">
        <v>1083</v>
      </c>
      <c r="D113" s="28" t="s">
        <v>2036</v>
      </c>
      <c r="E113" s="28" t="s">
        <v>1407</v>
      </c>
      <c r="F113" s="28" t="s">
        <v>1093</v>
      </c>
      <c r="G113" s="48"/>
      <c r="H113" s="28"/>
      <c r="I113" s="28"/>
      <c r="J113" s="28"/>
      <c r="K113" s="28"/>
      <c r="L113" s="28"/>
      <c r="M113" s="28"/>
      <c r="N113" s="28" t="s">
        <v>206</v>
      </c>
    </row>
    <row r="114" spans="1:15" s="2" customFormat="1" ht="12.75" customHeight="1">
      <c r="A114" s="48" t="s">
        <v>1188</v>
      </c>
      <c r="B114" s="48" t="s">
        <v>1471</v>
      </c>
      <c r="C114" s="48" t="s">
        <v>1388</v>
      </c>
      <c r="D114" s="28" t="s">
        <v>1037</v>
      </c>
      <c r="E114" s="28" t="s">
        <v>1038</v>
      </c>
      <c r="F114" s="28" t="s">
        <v>1039</v>
      </c>
      <c r="G114" s="28" t="s">
        <v>1040</v>
      </c>
      <c r="H114" s="28"/>
      <c r="I114" s="28">
        <v>2.5</v>
      </c>
      <c r="J114" s="28" t="s">
        <v>1482</v>
      </c>
      <c r="K114" s="28" t="s">
        <v>326</v>
      </c>
      <c r="L114" s="28" t="s">
        <v>1606</v>
      </c>
      <c r="M114" s="28"/>
      <c r="N114" s="28" t="s">
        <v>1344</v>
      </c>
      <c r="O114" s="20"/>
    </row>
    <row r="115" spans="1:15" s="2" customFormat="1" ht="15" customHeight="1">
      <c r="A115" s="48" t="s">
        <v>443</v>
      </c>
      <c r="B115" s="48" t="s">
        <v>1471</v>
      </c>
      <c r="C115" s="48" t="s">
        <v>1996</v>
      </c>
      <c r="D115" s="28" t="s">
        <v>425</v>
      </c>
      <c r="E115" s="28"/>
      <c r="F115" s="28"/>
      <c r="G115" s="28"/>
      <c r="H115" s="28" t="s">
        <v>1915</v>
      </c>
      <c r="I115" s="28"/>
      <c r="J115" s="28"/>
      <c r="K115" s="28"/>
      <c r="L115" s="28"/>
      <c r="M115" s="28" t="s">
        <v>1767</v>
      </c>
      <c r="N115" s="28" t="s">
        <v>1344</v>
      </c>
      <c r="O115" s="20"/>
    </row>
    <row r="116" spans="1:15" ht="12.75" customHeight="1">
      <c r="A116" s="48" t="s">
        <v>817</v>
      </c>
      <c r="B116" s="48" t="s">
        <v>1471</v>
      </c>
      <c r="C116" s="89" t="s">
        <v>419</v>
      </c>
      <c r="D116" s="28" t="s">
        <v>94</v>
      </c>
      <c r="E116" s="28" t="s">
        <v>1559</v>
      </c>
      <c r="F116" s="28" t="s">
        <v>1560</v>
      </c>
      <c r="G116" s="28"/>
      <c r="H116" s="48"/>
      <c r="I116" s="48">
        <v>3.5</v>
      </c>
      <c r="J116" s="28">
        <v>52</v>
      </c>
      <c r="K116" s="28">
        <v>72</v>
      </c>
      <c r="L116" s="28" t="s">
        <v>1604</v>
      </c>
      <c r="M116" s="28"/>
      <c r="N116" s="28" t="s">
        <v>94</v>
      </c>
      <c r="O116" s="21"/>
    </row>
    <row r="117" spans="1:15" s="2" customFormat="1" ht="12.75" customHeight="1">
      <c r="A117" s="48" t="s">
        <v>444</v>
      </c>
      <c r="B117" s="48" t="s">
        <v>1471</v>
      </c>
      <c r="C117" s="48" t="s">
        <v>1083</v>
      </c>
      <c r="D117" s="28" t="s">
        <v>445</v>
      </c>
      <c r="E117" s="28" t="s">
        <v>1250</v>
      </c>
      <c r="F117" s="28" t="s">
        <v>461</v>
      </c>
      <c r="G117" s="28"/>
      <c r="H117" s="28"/>
      <c r="I117" s="28"/>
      <c r="J117" s="28"/>
      <c r="K117" s="28"/>
      <c r="L117" s="28"/>
      <c r="M117" s="28"/>
      <c r="N117" s="28" t="s">
        <v>206</v>
      </c>
      <c r="O117" s="20"/>
    </row>
    <row r="118" spans="1:15" s="2" customFormat="1" ht="12.75" customHeight="1">
      <c r="A118" s="48" t="s">
        <v>444</v>
      </c>
      <c r="B118" s="48" t="s">
        <v>1471</v>
      </c>
      <c r="C118" s="48" t="s">
        <v>1995</v>
      </c>
      <c r="D118" s="28" t="s">
        <v>445</v>
      </c>
      <c r="E118" s="28"/>
      <c r="F118" s="28"/>
      <c r="G118" s="28"/>
      <c r="H118" s="28" t="s">
        <v>1849</v>
      </c>
      <c r="I118" s="28"/>
      <c r="J118" s="28"/>
      <c r="K118" s="28"/>
      <c r="L118" s="28"/>
      <c r="M118" s="28" t="s">
        <v>1858</v>
      </c>
      <c r="N118" s="28" t="s">
        <v>1344</v>
      </c>
      <c r="O118" s="20"/>
    </row>
    <row r="119" spans="1:15" s="3" customFormat="1" ht="12.75" customHeight="1">
      <c r="A119" s="91" t="s">
        <v>1506</v>
      </c>
      <c r="B119" s="48" t="s">
        <v>1471</v>
      </c>
      <c r="C119" s="48" t="s">
        <v>1388</v>
      </c>
      <c r="D119" s="28"/>
      <c r="E119" s="59" t="s">
        <v>1511</v>
      </c>
      <c r="F119" s="59" t="s">
        <v>1512</v>
      </c>
      <c r="G119" s="59" t="s">
        <v>946</v>
      </c>
      <c r="H119" s="28"/>
      <c r="I119" s="28">
        <v>1.5</v>
      </c>
      <c r="J119" s="28">
        <v>70</v>
      </c>
      <c r="K119" s="28">
        <v>72</v>
      </c>
      <c r="L119" s="28" t="s">
        <v>784</v>
      </c>
      <c r="M119" s="28"/>
      <c r="N119" s="28" t="s">
        <v>1515</v>
      </c>
      <c r="O119" s="22"/>
    </row>
    <row r="120" spans="1:14" s="3" customFormat="1" ht="12.75" customHeight="1">
      <c r="A120" s="108" t="s">
        <v>1505</v>
      </c>
      <c r="B120" s="48" t="s">
        <v>1471</v>
      </c>
      <c r="C120" s="105" t="s">
        <v>1354</v>
      </c>
      <c r="D120" s="109"/>
      <c r="E120" s="59" t="s">
        <v>1513</v>
      </c>
      <c r="F120" s="59" t="s">
        <v>1514</v>
      </c>
      <c r="G120" s="28"/>
      <c r="H120" s="28"/>
      <c r="I120" s="28">
        <v>1.5</v>
      </c>
      <c r="J120" s="28">
        <v>69</v>
      </c>
      <c r="K120" s="28">
        <v>72</v>
      </c>
      <c r="L120" s="28" t="s">
        <v>264</v>
      </c>
      <c r="M120" s="28"/>
      <c r="N120" s="28" t="s">
        <v>1515</v>
      </c>
    </row>
    <row r="121" spans="1:14" s="3" customFormat="1" ht="12.75" customHeight="1">
      <c r="A121" s="48" t="s">
        <v>1504</v>
      </c>
      <c r="B121" s="48" t="s">
        <v>1471</v>
      </c>
      <c r="C121" s="48" t="s">
        <v>1354</v>
      </c>
      <c r="D121" s="28"/>
      <c r="E121" s="59" t="s">
        <v>491</v>
      </c>
      <c r="F121" s="59" t="s">
        <v>492</v>
      </c>
      <c r="G121" s="28"/>
      <c r="H121" s="28"/>
      <c r="I121" s="28">
        <v>1.5</v>
      </c>
      <c r="J121" s="28">
        <v>66</v>
      </c>
      <c r="K121" s="28">
        <v>72</v>
      </c>
      <c r="L121" s="28" t="s">
        <v>263</v>
      </c>
      <c r="M121" s="28"/>
      <c r="N121" s="28" t="s">
        <v>1515</v>
      </c>
    </row>
    <row r="122" spans="1:15" s="3" customFormat="1" ht="12.75" customHeight="1">
      <c r="A122" s="48" t="s">
        <v>450</v>
      </c>
      <c r="B122" s="48" t="s">
        <v>1471</v>
      </c>
      <c r="C122" s="48" t="s">
        <v>1996</v>
      </c>
      <c r="D122" s="28" t="s">
        <v>451</v>
      </c>
      <c r="E122" s="28"/>
      <c r="F122" s="28"/>
      <c r="G122" s="28"/>
      <c r="H122" s="28" t="s">
        <v>1832</v>
      </c>
      <c r="I122" s="28"/>
      <c r="J122" s="28"/>
      <c r="K122" s="28"/>
      <c r="L122" s="28"/>
      <c r="M122" s="28" t="s">
        <v>1897</v>
      </c>
      <c r="N122" s="28" t="s">
        <v>1344</v>
      </c>
      <c r="O122" s="22"/>
    </row>
    <row r="123" spans="1:15" s="3" customFormat="1" ht="12.75" customHeight="1">
      <c r="A123" s="48" t="s">
        <v>450</v>
      </c>
      <c r="B123" s="48" t="s">
        <v>1471</v>
      </c>
      <c r="C123" s="48" t="s">
        <v>1083</v>
      </c>
      <c r="D123" s="28" t="s">
        <v>451</v>
      </c>
      <c r="E123" s="28" t="s">
        <v>823</v>
      </c>
      <c r="F123" s="28" t="s">
        <v>467</v>
      </c>
      <c r="G123" s="28"/>
      <c r="H123" s="28"/>
      <c r="I123" s="28"/>
      <c r="J123" s="28"/>
      <c r="K123" s="28"/>
      <c r="L123" s="28"/>
      <c r="M123" s="28"/>
      <c r="N123" s="28" t="s">
        <v>206</v>
      </c>
      <c r="O123" s="22"/>
    </row>
    <row r="124" spans="1:17" s="3" customFormat="1" ht="12.75" customHeight="1">
      <c r="A124" s="48" t="s">
        <v>450</v>
      </c>
      <c r="B124" s="48" t="s">
        <v>1471</v>
      </c>
      <c r="C124" s="48" t="s">
        <v>1995</v>
      </c>
      <c r="D124" s="28" t="s">
        <v>451</v>
      </c>
      <c r="E124" s="28" t="s">
        <v>1013</v>
      </c>
      <c r="F124" s="28" t="s">
        <v>1014</v>
      </c>
      <c r="G124" s="109"/>
      <c r="H124" s="28"/>
      <c r="I124" s="28">
        <v>2</v>
      </c>
      <c r="J124" s="28">
        <v>58</v>
      </c>
      <c r="K124" s="28">
        <v>72</v>
      </c>
      <c r="L124" s="109">
        <v>398</v>
      </c>
      <c r="M124" s="28" t="s">
        <v>1096</v>
      </c>
      <c r="N124" s="28" t="s">
        <v>1345</v>
      </c>
      <c r="O124" s="110"/>
      <c r="P124" s="110"/>
      <c r="Q124" s="110"/>
    </row>
    <row r="125" spans="1:15" s="3" customFormat="1" ht="12.75" customHeight="1">
      <c r="A125" s="48" t="s">
        <v>448</v>
      </c>
      <c r="B125" s="48" t="s">
        <v>1471</v>
      </c>
      <c r="C125" s="88" t="s">
        <v>1083</v>
      </c>
      <c r="D125" s="28" t="s">
        <v>449</v>
      </c>
      <c r="E125" s="28" t="s">
        <v>1252</v>
      </c>
      <c r="F125" s="28" t="s">
        <v>466</v>
      </c>
      <c r="G125" s="28"/>
      <c r="H125" s="28"/>
      <c r="I125" s="28"/>
      <c r="J125" s="28"/>
      <c r="K125" s="28"/>
      <c r="L125" s="28"/>
      <c r="M125" s="28"/>
      <c r="N125" s="28" t="s">
        <v>206</v>
      </c>
      <c r="O125" s="22"/>
    </row>
    <row r="126" spans="1:14" s="3" customFormat="1" ht="12.75" customHeight="1">
      <c r="A126" s="48" t="s">
        <v>1676</v>
      </c>
      <c r="B126" s="48" t="s">
        <v>1471</v>
      </c>
      <c r="C126" s="88" t="s">
        <v>1388</v>
      </c>
      <c r="D126" s="28"/>
      <c r="E126" s="59" t="s">
        <v>776</v>
      </c>
      <c r="F126" s="59" t="s">
        <v>777</v>
      </c>
      <c r="G126" s="59" t="s">
        <v>778</v>
      </c>
      <c r="H126" s="28"/>
      <c r="I126" s="28"/>
      <c r="J126" s="28">
        <v>58</v>
      </c>
      <c r="K126" s="28">
        <v>72</v>
      </c>
      <c r="L126" s="59" t="s">
        <v>775</v>
      </c>
      <c r="M126" s="28"/>
      <c r="N126" s="28" t="s">
        <v>1515</v>
      </c>
    </row>
    <row r="127" spans="1:14" s="3" customFormat="1" ht="12.75" customHeight="1">
      <c r="A127" s="48" t="s">
        <v>446</v>
      </c>
      <c r="B127" s="48" t="s">
        <v>1471</v>
      </c>
      <c r="C127" s="89" t="s">
        <v>419</v>
      </c>
      <c r="D127" s="28" t="s">
        <v>447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 t="s">
        <v>94</v>
      </c>
    </row>
    <row r="128" spans="1:14" ht="12.75" customHeight="1">
      <c r="A128" s="48" t="s">
        <v>1171</v>
      </c>
      <c r="B128" s="48" t="s">
        <v>1471</v>
      </c>
      <c r="C128" s="48" t="s">
        <v>1083</v>
      </c>
      <c r="D128" s="28" t="s">
        <v>2039</v>
      </c>
      <c r="E128" s="28" t="s">
        <v>1251</v>
      </c>
      <c r="F128" s="28" t="s">
        <v>1095</v>
      </c>
      <c r="G128" s="28"/>
      <c r="H128" s="28"/>
      <c r="I128" s="28"/>
      <c r="J128" s="28"/>
      <c r="K128" s="28"/>
      <c r="L128" s="28"/>
      <c r="M128" s="28"/>
      <c r="N128" s="28" t="s">
        <v>206</v>
      </c>
    </row>
    <row r="129" spans="1:15" ht="12.75" customHeight="1">
      <c r="A129" s="48" t="s">
        <v>1171</v>
      </c>
      <c r="B129" s="48" t="s">
        <v>1471</v>
      </c>
      <c r="C129" s="90" t="s">
        <v>419</v>
      </c>
      <c r="D129" s="28" t="s">
        <v>2039</v>
      </c>
      <c r="E129" s="28" t="s">
        <v>2040</v>
      </c>
      <c r="F129" s="28" t="s">
        <v>2041</v>
      </c>
      <c r="G129" s="28"/>
      <c r="H129" s="28"/>
      <c r="I129" s="28">
        <v>2.7</v>
      </c>
      <c r="J129" s="28">
        <v>52</v>
      </c>
      <c r="K129" s="28">
        <v>72</v>
      </c>
      <c r="L129" s="28" t="s">
        <v>1604</v>
      </c>
      <c r="M129" s="28"/>
      <c r="N129" s="28" t="s">
        <v>94</v>
      </c>
      <c r="O129"/>
    </row>
    <row r="130" spans="1:15" s="3" customFormat="1" ht="21.75">
      <c r="A130" s="91" t="s">
        <v>1171</v>
      </c>
      <c r="B130" s="48" t="s">
        <v>1471</v>
      </c>
      <c r="C130" s="48" t="s">
        <v>1995</v>
      </c>
      <c r="D130" s="28"/>
      <c r="E130" s="59" t="s">
        <v>1052</v>
      </c>
      <c r="F130" s="59" t="s">
        <v>1053</v>
      </c>
      <c r="G130" s="28"/>
      <c r="H130" s="28" t="s">
        <v>1832</v>
      </c>
      <c r="I130" s="28">
        <v>1.5</v>
      </c>
      <c r="J130" s="28">
        <v>58</v>
      </c>
      <c r="K130" s="28">
        <v>72</v>
      </c>
      <c r="L130" s="28">
        <v>235</v>
      </c>
      <c r="M130" s="28" t="s">
        <v>1069</v>
      </c>
      <c r="N130" s="28" t="s">
        <v>1515</v>
      </c>
      <c r="O130" s="22"/>
    </row>
    <row r="131" spans="1:14" ht="12">
      <c r="A131" s="106" t="s">
        <v>741</v>
      </c>
      <c r="B131" s="50" t="s">
        <v>1471</v>
      </c>
      <c r="C131" s="50" t="s">
        <v>1388</v>
      </c>
      <c r="D131" s="50"/>
      <c r="E131" s="50" t="s">
        <v>749</v>
      </c>
      <c r="F131" s="50" t="s">
        <v>750</v>
      </c>
      <c r="G131" s="50" t="s">
        <v>751</v>
      </c>
      <c r="H131" s="50"/>
      <c r="I131" s="50"/>
      <c r="J131" s="50">
        <v>60.2</v>
      </c>
      <c r="K131" s="50">
        <v>72</v>
      </c>
      <c r="L131" s="50" t="s">
        <v>752</v>
      </c>
      <c r="M131" s="50"/>
      <c r="N131" s="50" t="s">
        <v>1515</v>
      </c>
    </row>
    <row r="132" spans="1:15" ht="12">
      <c r="A132" s="106" t="s">
        <v>768</v>
      </c>
      <c r="B132" s="50" t="s">
        <v>1471</v>
      </c>
      <c r="C132" s="50" t="s">
        <v>1388</v>
      </c>
      <c r="D132" s="50"/>
      <c r="E132" s="50" t="s">
        <v>745</v>
      </c>
      <c r="F132" s="50" t="s">
        <v>746</v>
      </c>
      <c r="G132" s="50" t="s">
        <v>747</v>
      </c>
      <c r="H132" s="50"/>
      <c r="I132" s="50"/>
      <c r="J132" s="50">
        <v>63.5</v>
      </c>
      <c r="K132" s="50">
        <v>72</v>
      </c>
      <c r="L132" s="50" t="s">
        <v>748</v>
      </c>
      <c r="M132" s="50"/>
      <c r="N132" s="50" t="s">
        <v>1515</v>
      </c>
      <c r="O132"/>
    </row>
    <row r="133" spans="1:14" s="3" customFormat="1" ht="12.75" customHeight="1">
      <c r="A133" s="48" t="s">
        <v>1782</v>
      </c>
      <c r="B133" s="48" t="s">
        <v>1471</v>
      </c>
      <c r="C133" s="90" t="s">
        <v>419</v>
      </c>
      <c r="D133" s="28" t="s">
        <v>473</v>
      </c>
      <c r="E133" s="28" t="s">
        <v>1011</v>
      </c>
      <c r="F133" s="28" t="s">
        <v>1012</v>
      </c>
      <c r="G133" s="28"/>
      <c r="H133" s="28"/>
      <c r="I133" s="28">
        <v>2.5</v>
      </c>
      <c r="J133" s="28">
        <v>55</v>
      </c>
      <c r="K133" s="28">
        <v>72</v>
      </c>
      <c r="L133" s="28"/>
      <c r="M133" s="28"/>
      <c r="N133" s="28" t="s">
        <v>1344</v>
      </c>
    </row>
    <row r="134" spans="1:15" s="2" customFormat="1" ht="10.5">
      <c r="A134" s="48" t="s">
        <v>1041</v>
      </c>
      <c r="B134" s="48" t="s">
        <v>1471</v>
      </c>
      <c r="C134" s="48" t="s">
        <v>1388</v>
      </c>
      <c r="D134" s="28" t="s">
        <v>1042</v>
      </c>
      <c r="E134" s="28" t="s">
        <v>1043</v>
      </c>
      <c r="F134" s="28" t="s">
        <v>1044</v>
      </c>
      <c r="G134" s="28" t="s">
        <v>1045</v>
      </c>
      <c r="H134" s="28"/>
      <c r="I134" s="28">
        <v>2.5</v>
      </c>
      <c r="J134" s="28" t="s">
        <v>1046</v>
      </c>
      <c r="K134" s="28" t="s">
        <v>326</v>
      </c>
      <c r="L134" s="28" t="s">
        <v>1605</v>
      </c>
      <c r="M134" s="28"/>
      <c r="N134" s="28" t="s">
        <v>1344</v>
      </c>
      <c r="O134" s="20"/>
    </row>
    <row r="135" spans="1:14" ht="12">
      <c r="A135" s="50" t="s">
        <v>744</v>
      </c>
      <c r="B135" s="50" t="s">
        <v>1471</v>
      </c>
      <c r="C135" s="50" t="s">
        <v>1388</v>
      </c>
      <c r="D135" s="50"/>
      <c r="E135" s="50" t="s">
        <v>762</v>
      </c>
      <c r="F135" s="50" t="s">
        <v>763</v>
      </c>
      <c r="G135" s="50" t="s">
        <v>764</v>
      </c>
      <c r="H135" s="50"/>
      <c r="I135" s="50"/>
      <c r="J135" s="107">
        <v>60</v>
      </c>
      <c r="K135" s="50">
        <v>72</v>
      </c>
      <c r="L135" s="50" t="s">
        <v>765</v>
      </c>
      <c r="M135" s="50"/>
      <c r="N135" s="50" t="s">
        <v>1515</v>
      </c>
    </row>
    <row r="136" spans="1:15" s="3" customFormat="1" ht="12.75" customHeight="1">
      <c r="A136" s="100" t="s">
        <v>951</v>
      </c>
      <c r="B136" s="59" t="s">
        <v>1471</v>
      </c>
      <c r="C136" s="59" t="s">
        <v>1354</v>
      </c>
      <c r="D136" s="28"/>
      <c r="E136" s="59" t="s">
        <v>955</v>
      </c>
      <c r="F136" s="59" t="s">
        <v>956</v>
      </c>
      <c r="G136" s="59"/>
      <c r="H136" s="28"/>
      <c r="I136" s="28"/>
      <c r="J136" s="59">
        <v>63</v>
      </c>
      <c r="K136" s="28">
        <v>72</v>
      </c>
      <c r="L136" s="59" t="s">
        <v>773</v>
      </c>
      <c r="M136" s="28"/>
      <c r="N136" s="28" t="s">
        <v>1515</v>
      </c>
      <c r="O136" s="22"/>
    </row>
    <row r="137" spans="1:14" ht="12">
      <c r="A137" s="50" t="s">
        <v>743</v>
      </c>
      <c r="B137" s="50" t="s">
        <v>1471</v>
      </c>
      <c r="C137" s="50" t="s">
        <v>1388</v>
      </c>
      <c r="D137" s="50"/>
      <c r="E137" s="50" t="s">
        <v>758</v>
      </c>
      <c r="F137" s="50" t="s">
        <v>759</v>
      </c>
      <c r="G137" s="50" t="s">
        <v>760</v>
      </c>
      <c r="H137" s="50"/>
      <c r="I137" s="50"/>
      <c r="J137" s="50">
        <v>60</v>
      </c>
      <c r="K137" s="50">
        <v>72</v>
      </c>
      <c r="L137" s="50" t="s">
        <v>761</v>
      </c>
      <c r="M137" s="50"/>
      <c r="N137" s="50" t="s">
        <v>1515</v>
      </c>
    </row>
    <row r="138" spans="1:14" ht="12">
      <c r="A138" s="106" t="s">
        <v>742</v>
      </c>
      <c r="B138" s="50" t="s">
        <v>1471</v>
      </c>
      <c r="C138" s="50" t="s">
        <v>1354</v>
      </c>
      <c r="D138" s="50"/>
      <c r="E138" s="50" t="s">
        <v>755</v>
      </c>
      <c r="F138" s="50" t="s">
        <v>756</v>
      </c>
      <c r="G138" s="50"/>
      <c r="H138" s="50"/>
      <c r="I138" s="50"/>
      <c r="J138" s="50">
        <v>63.5</v>
      </c>
      <c r="K138" s="50">
        <v>72</v>
      </c>
      <c r="L138" s="50" t="s">
        <v>757</v>
      </c>
      <c r="M138" s="50"/>
      <c r="N138" s="50" t="s">
        <v>1515</v>
      </c>
    </row>
    <row r="139" spans="1:15" s="3" customFormat="1" ht="12.75" customHeight="1">
      <c r="A139" s="100" t="s">
        <v>950</v>
      </c>
      <c r="B139" s="59" t="s">
        <v>1471</v>
      </c>
      <c r="C139" s="59" t="s">
        <v>1388</v>
      </c>
      <c r="D139" s="28"/>
      <c r="E139" s="59" t="s">
        <v>952</v>
      </c>
      <c r="F139" s="59" t="s">
        <v>953</v>
      </c>
      <c r="G139" s="59" t="s">
        <v>954</v>
      </c>
      <c r="H139" s="28"/>
      <c r="I139" s="28"/>
      <c r="J139" s="59">
        <v>66</v>
      </c>
      <c r="K139" s="28">
        <v>72</v>
      </c>
      <c r="L139" s="28" t="s">
        <v>774</v>
      </c>
      <c r="M139" s="28"/>
      <c r="N139" s="28" t="s">
        <v>1515</v>
      </c>
      <c r="O139" s="22"/>
    </row>
    <row r="140" spans="1:14" ht="13.5" customHeight="1">
      <c r="A140" s="100" t="s">
        <v>947</v>
      </c>
      <c r="B140" s="59" t="s">
        <v>1471</v>
      </c>
      <c r="C140" s="59" t="s">
        <v>1388</v>
      </c>
      <c r="D140" s="59"/>
      <c r="E140" s="59" t="s">
        <v>948</v>
      </c>
      <c r="F140" s="59" t="s">
        <v>949</v>
      </c>
      <c r="G140" s="59" t="s">
        <v>957</v>
      </c>
      <c r="H140" s="59"/>
      <c r="I140" s="59"/>
      <c r="J140" s="59">
        <v>65</v>
      </c>
      <c r="K140" s="28">
        <v>72</v>
      </c>
      <c r="L140" s="59" t="s">
        <v>772</v>
      </c>
      <c r="M140" s="59"/>
      <c r="N140" s="28" t="s">
        <v>1515</v>
      </c>
    </row>
    <row r="141" spans="1:14" ht="13.5" customHeight="1">
      <c r="A141" s="100" t="s">
        <v>1580</v>
      </c>
      <c r="B141" s="59" t="s">
        <v>1471</v>
      </c>
      <c r="C141" s="59"/>
      <c r="D141" s="59"/>
      <c r="E141" s="59"/>
      <c r="F141" s="59"/>
      <c r="G141" s="59"/>
      <c r="H141" s="59"/>
      <c r="I141" s="59"/>
      <c r="J141" s="59"/>
      <c r="K141" s="28"/>
      <c r="L141" s="59"/>
      <c r="M141" s="59"/>
      <c r="N141" s="28"/>
    </row>
    <row r="142" spans="1:15" s="3" customFormat="1" ht="12.75" customHeight="1">
      <c r="A142" s="48" t="s">
        <v>452</v>
      </c>
      <c r="B142" s="48" t="s">
        <v>1471</v>
      </c>
      <c r="C142" s="48" t="s">
        <v>1996</v>
      </c>
      <c r="D142" s="28"/>
      <c r="E142" s="28"/>
      <c r="F142" s="28"/>
      <c r="G142" s="28"/>
      <c r="H142" s="28" t="s">
        <v>1832</v>
      </c>
      <c r="I142" s="28"/>
      <c r="J142" s="28"/>
      <c r="K142" s="28"/>
      <c r="L142" s="28"/>
      <c r="M142" s="28" t="s">
        <v>1852</v>
      </c>
      <c r="N142" s="28" t="s">
        <v>1344</v>
      </c>
      <c r="O142" s="22"/>
    </row>
    <row r="143" spans="1:15" s="3" customFormat="1" ht="12.75" customHeight="1">
      <c r="A143" s="48" t="s">
        <v>455</v>
      </c>
      <c r="B143" s="48" t="s">
        <v>1471</v>
      </c>
      <c r="C143" s="48"/>
      <c r="D143" s="28" t="s">
        <v>321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2"/>
    </row>
    <row r="144" spans="1:14" ht="12">
      <c r="A144" s="106" t="s">
        <v>739</v>
      </c>
      <c r="B144" s="50" t="s">
        <v>1471</v>
      </c>
      <c r="C144" s="50" t="s">
        <v>766</v>
      </c>
      <c r="D144" s="50"/>
      <c r="E144" s="50" t="s">
        <v>753</v>
      </c>
      <c r="F144" s="50" t="s">
        <v>754</v>
      </c>
      <c r="G144" s="50"/>
      <c r="H144" s="50"/>
      <c r="I144" s="50"/>
      <c r="J144" s="50">
        <v>60</v>
      </c>
      <c r="K144" s="50">
        <v>72</v>
      </c>
      <c r="L144" s="50" t="s">
        <v>767</v>
      </c>
      <c r="M144" s="50"/>
      <c r="N144" s="50" t="s">
        <v>1515</v>
      </c>
    </row>
    <row r="145" spans="1:14" ht="12">
      <c r="A145" s="50" t="s">
        <v>1671</v>
      </c>
      <c r="B145" s="50" t="s">
        <v>1471</v>
      </c>
      <c r="C145" s="48" t="s">
        <v>1354</v>
      </c>
      <c r="D145" s="50"/>
      <c r="E145" s="50" t="s">
        <v>1672</v>
      </c>
      <c r="F145" s="50" t="s">
        <v>1673</v>
      </c>
      <c r="G145" s="50"/>
      <c r="H145" s="50"/>
      <c r="I145" s="50"/>
      <c r="J145" s="50">
        <v>57</v>
      </c>
      <c r="K145" s="50">
        <v>72</v>
      </c>
      <c r="L145" s="50" t="s">
        <v>1674</v>
      </c>
      <c r="M145" s="50"/>
      <c r="N145" s="50" t="s">
        <v>1515</v>
      </c>
    </row>
    <row r="146" spans="1:15" s="3" customFormat="1" ht="12.75" customHeight="1">
      <c r="A146" s="48" t="s">
        <v>456</v>
      </c>
      <c r="B146" s="48" t="s">
        <v>1471</v>
      </c>
      <c r="C146" s="48"/>
      <c r="D146" s="28" t="s">
        <v>457</v>
      </c>
      <c r="E146" s="28"/>
      <c r="F146" s="28"/>
      <c r="G146" s="109"/>
      <c r="H146" s="28"/>
      <c r="I146" s="28"/>
      <c r="J146" s="28"/>
      <c r="K146" s="28"/>
      <c r="L146" s="28"/>
      <c r="M146" s="28"/>
      <c r="N146" s="28"/>
      <c r="O146" s="22"/>
    </row>
    <row r="147" spans="1:15" s="3" customFormat="1" ht="12.75" customHeight="1">
      <c r="A147" s="91" t="s">
        <v>1507</v>
      </c>
      <c r="B147" s="48" t="s">
        <v>1471</v>
      </c>
      <c r="C147" s="48" t="s">
        <v>1354</v>
      </c>
      <c r="D147" s="28"/>
      <c r="E147" s="59" t="s">
        <v>1509</v>
      </c>
      <c r="F147" s="59" t="s">
        <v>1510</v>
      </c>
      <c r="G147" s="28"/>
      <c r="H147" s="28"/>
      <c r="I147" s="28">
        <v>1.5</v>
      </c>
      <c r="J147" s="28">
        <v>64</v>
      </c>
      <c r="K147" s="28">
        <v>72</v>
      </c>
      <c r="L147" s="28" t="s">
        <v>265</v>
      </c>
      <c r="M147" s="28"/>
      <c r="N147" s="28" t="s">
        <v>1515</v>
      </c>
      <c r="O147" s="22"/>
    </row>
    <row r="148" spans="1:15" s="3" customFormat="1" ht="26.25" customHeight="1">
      <c r="A148" s="91" t="s">
        <v>1516</v>
      </c>
      <c r="B148" s="48" t="s">
        <v>1471</v>
      </c>
      <c r="C148" s="48" t="s">
        <v>1995</v>
      </c>
      <c r="D148" s="28"/>
      <c r="E148" s="59" t="s">
        <v>1517</v>
      </c>
      <c r="F148" s="59" t="s">
        <v>1518</v>
      </c>
      <c r="G148" s="28"/>
      <c r="H148" s="28" t="s">
        <v>1832</v>
      </c>
      <c r="I148" s="28">
        <v>1.5</v>
      </c>
      <c r="J148" s="28">
        <v>58</v>
      </c>
      <c r="K148" s="28">
        <v>72</v>
      </c>
      <c r="L148" s="28">
        <v>572</v>
      </c>
      <c r="M148" s="28" t="s">
        <v>1520</v>
      </c>
      <c r="N148" s="28" t="s">
        <v>1515</v>
      </c>
      <c r="O148" s="22"/>
    </row>
    <row r="149" spans="1:15" s="3" customFormat="1" ht="12.75" customHeight="1">
      <c r="A149" s="48" t="s">
        <v>1048</v>
      </c>
      <c r="B149" s="48" t="s">
        <v>1471</v>
      </c>
      <c r="C149" s="48" t="s">
        <v>1995</v>
      </c>
      <c r="D149" s="28" t="s">
        <v>1049</v>
      </c>
      <c r="E149" s="28" t="s">
        <v>1050</v>
      </c>
      <c r="F149" s="28" t="s">
        <v>1051</v>
      </c>
      <c r="G149" s="28" t="s">
        <v>1071</v>
      </c>
      <c r="H149" s="28"/>
      <c r="I149" s="28">
        <v>2.5</v>
      </c>
      <c r="J149" s="28" t="s">
        <v>1072</v>
      </c>
      <c r="K149" s="28" t="s">
        <v>326</v>
      </c>
      <c r="L149" s="28" t="s">
        <v>1519</v>
      </c>
      <c r="M149" s="28"/>
      <c r="N149" s="28" t="s">
        <v>1344</v>
      </c>
      <c r="O149" s="20"/>
    </row>
    <row r="150" spans="1:15" s="3" customFormat="1" ht="12.75" customHeight="1">
      <c r="A150" s="48" t="s">
        <v>1048</v>
      </c>
      <c r="B150" s="48" t="s">
        <v>1471</v>
      </c>
      <c r="C150" s="48" t="s">
        <v>1083</v>
      </c>
      <c r="D150" s="28" t="s">
        <v>1049</v>
      </c>
      <c r="E150" s="28" t="s">
        <v>1253</v>
      </c>
      <c r="F150" s="28" t="s">
        <v>1097</v>
      </c>
      <c r="G150" s="28"/>
      <c r="H150" s="28"/>
      <c r="I150" s="28"/>
      <c r="J150" s="28"/>
      <c r="K150" s="28"/>
      <c r="L150" s="28"/>
      <c r="M150" s="28"/>
      <c r="N150" s="28" t="s">
        <v>206</v>
      </c>
      <c r="O150" s="20"/>
    </row>
    <row r="151" spans="1:15" s="3" customFormat="1" ht="12.75" customHeight="1">
      <c r="A151" s="48" t="s">
        <v>1048</v>
      </c>
      <c r="B151" s="48" t="s">
        <v>1471</v>
      </c>
      <c r="C151" s="48" t="s">
        <v>1996</v>
      </c>
      <c r="D151" s="28" t="s">
        <v>1049</v>
      </c>
      <c r="E151" s="28"/>
      <c r="F151" s="28"/>
      <c r="G151" s="28"/>
      <c r="H151" s="28" t="s">
        <v>1849</v>
      </c>
      <c r="I151" s="28"/>
      <c r="J151" s="28"/>
      <c r="K151" s="28"/>
      <c r="L151" s="28"/>
      <c r="M151" s="28" t="s">
        <v>1850</v>
      </c>
      <c r="N151" s="28" t="s">
        <v>1344</v>
      </c>
      <c r="O151" s="20"/>
    </row>
    <row r="152" spans="1:15" s="3" customFormat="1" ht="12.75" customHeight="1">
      <c r="A152" s="48" t="s">
        <v>787</v>
      </c>
      <c r="B152" s="48" t="s">
        <v>1471</v>
      </c>
      <c r="C152" s="48" t="s">
        <v>1388</v>
      </c>
      <c r="D152" s="28"/>
      <c r="E152" s="28" t="s">
        <v>795</v>
      </c>
      <c r="F152" s="28" t="s">
        <v>1254</v>
      </c>
      <c r="G152" s="28"/>
      <c r="H152" s="28"/>
      <c r="I152" s="28">
        <v>2.5</v>
      </c>
      <c r="J152" s="28"/>
      <c r="K152" s="28"/>
      <c r="L152" s="28"/>
      <c r="M152" s="28"/>
      <c r="N152" s="28" t="s">
        <v>1344</v>
      </c>
      <c r="O152" s="20"/>
    </row>
    <row r="153" spans="1:15" s="3" customFormat="1" ht="12.75" customHeight="1">
      <c r="A153" s="48" t="s">
        <v>787</v>
      </c>
      <c r="B153" s="48" t="s">
        <v>1471</v>
      </c>
      <c r="C153" s="48" t="s">
        <v>1996</v>
      </c>
      <c r="D153" s="28"/>
      <c r="E153" s="28"/>
      <c r="F153" s="28"/>
      <c r="G153" s="28"/>
      <c r="H153" s="28" t="s">
        <v>1834</v>
      </c>
      <c r="I153" s="28"/>
      <c r="J153" s="28"/>
      <c r="K153" s="28"/>
      <c r="L153" s="28"/>
      <c r="M153" s="28" t="s">
        <v>1848</v>
      </c>
      <c r="N153" s="28" t="s">
        <v>1344</v>
      </c>
      <c r="O153" s="20"/>
    </row>
    <row r="154" spans="1:15" s="3" customFormat="1" ht="12.75" customHeight="1">
      <c r="A154" s="48" t="s">
        <v>453</v>
      </c>
      <c r="B154" s="48" t="s">
        <v>1471</v>
      </c>
      <c r="C154" s="48" t="s">
        <v>1083</v>
      </c>
      <c r="D154" s="28" t="s">
        <v>454</v>
      </c>
      <c r="E154" s="28" t="s">
        <v>1255</v>
      </c>
      <c r="F154" s="28" t="s">
        <v>460</v>
      </c>
      <c r="G154" s="28"/>
      <c r="H154" s="28"/>
      <c r="I154" s="28"/>
      <c r="J154" s="28"/>
      <c r="K154" s="28"/>
      <c r="L154" s="28"/>
      <c r="M154" s="28"/>
      <c r="N154" s="28" t="s">
        <v>206</v>
      </c>
      <c r="O154" s="20"/>
    </row>
    <row r="155" spans="1:15" s="3" customFormat="1" ht="12.75" customHeight="1">
      <c r="A155" s="48" t="s">
        <v>453</v>
      </c>
      <c r="B155" s="48" t="s">
        <v>1471</v>
      </c>
      <c r="C155" s="48" t="s">
        <v>1996</v>
      </c>
      <c r="D155" s="28" t="s">
        <v>454</v>
      </c>
      <c r="E155" s="28"/>
      <c r="F155" s="28"/>
      <c r="G155" s="28"/>
      <c r="H155" s="28" t="s">
        <v>1832</v>
      </c>
      <c r="I155" s="28"/>
      <c r="J155" s="28"/>
      <c r="K155" s="28"/>
      <c r="L155" s="28"/>
      <c r="M155" s="28" t="s">
        <v>1912</v>
      </c>
      <c r="N155" s="28" t="s">
        <v>1344</v>
      </c>
      <c r="O155" s="20"/>
    </row>
    <row r="156" spans="1:15" s="3" customFormat="1" ht="12.75" customHeight="1">
      <c r="A156" s="48" t="s">
        <v>470</v>
      </c>
      <c r="B156" s="48" t="s">
        <v>1471</v>
      </c>
      <c r="C156" s="48" t="s">
        <v>1083</v>
      </c>
      <c r="D156" s="28" t="s">
        <v>472</v>
      </c>
      <c r="E156" s="28" t="s">
        <v>1256</v>
      </c>
      <c r="F156" s="28" t="s">
        <v>471</v>
      </c>
      <c r="G156" s="28"/>
      <c r="H156" s="28"/>
      <c r="I156" s="28"/>
      <c r="J156" s="28"/>
      <c r="K156" s="28"/>
      <c r="L156" s="28"/>
      <c r="M156" s="28"/>
      <c r="N156" s="28" t="s">
        <v>206</v>
      </c>
      <c r="O156" s="22"/>
    </row>
    <row r="157" spans="1:15" s="3" customFormat="1" ht="12.75" customHeight="1">
      <c r="A157" s="48" t="s">
        <v>1073</v>
      </c>
      <c r="B157" s="48" t="s">
        <v>1471</v>
      </c>
      <c r="C157" s="48" t="s">
        <v>1388</v>
      </c>
      <c r="D157" s="28" t="s">
        <v>1074</v>
      </c>
      <c r="E157" s="28" t="s">
        <v>1075</v>
      </c>
      <c r="F157" s="28" t="s">
        <v>1076</v>
      </c>
      <c r="G157" s="28" t="s">
        <v>1077</v>
      </c>
      <c r="H157" s="28"/>
      <c r="I157" s="28">
        <v>2.5</v>
      </c>
      <c r="J157" s="28" t="s">
        <v>1078</v>
      </c>
      <c r="K157" s="28" t="s">
        <v>326</v>
      </c>
      <c r="L157" s="28">
        <v>360269</v>
      </c>
      <c r="M157" s="28"/>
      <c r="N157" s="28" t="s">
        <v>1344</v>
      </c>
      <c r="O157" s="20"/>
    </row>
    <row r="158" spans="1:15" s="3" customFormat="1" ht="12.75" customHeight="1">
      <c r="A158" s="48" t="s">
        <v>458</v>
      </c>
      <c r="B158" s="48" t="s">
        <v>1471</v>
      </c>
      <c r="C158" s="48" t="s">
        <v>1996</v>
      </c>
      <c r="D158" s="28" t="s">
        <v>459</v>
      </c>
      <c r="E158" s="28"/>
      <c r="F158" s="28"/>
      <c r="G158" s="28"/>
      <c r="H158" s="28" t="s">
        <v>1832</v>
      </c>
      <c r="I158" s="28"/>
      <c r="J158" s="28"/>
      <c r="K158" s="28"/>
      <c r="L158" s="28"/>
      <c r="M158" s="28" t="s">
        <v>1918</v>
      </c>
      <c r="N158" s="28" t="s">
        <v>1344</v>
      </c>
      <c r="O158" s="22"/>
    </row>
    <row r="159" spans="1:15" s="3" customFormat="1" ht="12.75" customHeight="1">
      <c r="A159" s="48" t="s">
        <v>426</v>
      </c>
      <c r="B159" s="48" t="s">
        <v>1471</v>
      </c>
      <c r="C159" s="48"/>
      <c r="D159" s="28" t="s">
        <v>1228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2"/>
    </row>
    <row r="160" spans="1:15" ht="12.75" customHeight="1">
      <c r="A160" s="48" t="s">
        <v>427</v>
      </c>
      <c r="B160" s="48" t="s">
        <v>1471</v>
      </c>
      <c r="C160" s="48" t="s">
        <v>1083</v>
      </c>
      <c r="D160" s="28"/>
      <c r="E160" s="28" t="s">
        <v>1257</v>
      </c>
      <c r="F160" s="28" t="s">
        <v>468</v>
      </c>
      <c r="G160" s="28"/>
      <c r="H160" s="28"/>
      <c r="I160" s="28"/>
      <c r="J160" s="28"/>
      <c r="K160" s="28"/>
      <c r="L160" s="28"/>
      <c r="M160" s="28"/>
      <c r="N160" s="28" t="s">
        <v>206</v>
      </c>
      <c r="O160" s="21"/>
    </row>
    <row r="161" spans="1:15" ht="12.75" customHeight="1">
      <c r="A161" s="48" t="s">
        <v>427</v>
      </c>
      <c r="B161" s="48" t="s">
        <v>1471</v>
      </c>
      <c r="C161" s="48" t="s">
        <v>1996</v>
      </c>
      <c r="D161" s="28"/>
      <c r="E161" s="28"/>
      <c r="F161" s="28"/>
      <c r="G161" s="28"/>
      <c r="H161" s="28" t="s">
        <v>1832</v>
      </c>
      <c r="I161" s="28"/>
      <c r="J161" s="28"/>
      <c r="K161" s="28"/>
      <c r="L161" s="28"/>
      <c r="M161" s="28" t="s">
        <v>1899</v>
      </c>
      <c r="N161" s="28" t="s">
        <v>1344</v>
      </c>
      <c r="O161" s="21"/>
    </row>
    <row r="162" spans="1:14" ht="12.75" customHeight="1">
      <c r="A162" s="48" t="s">
        <v>428</v>
      </c>
      <c r="B162" s="48" t="s">
        <v>1471</v>
      </c>
      <c r="C162" s="48" t="s">
        <v>1083</v>
      </c>
      <c r="D162" s="28"/>
      <c r="E162" s="28" t="s">
        <v>1258</v>
      </c>
      <c r="F162" s="28" t="s">
        <v>469</v>
      </c>
      <c r="G162" s="28"/>
      <c r="H162" s="28"/>
      <c r="I162" s="28"/>
      <c r="J162" s="28"/>
      <c r="K162" s="28"/>
      <c r="L162" s="28"/>
      <c r="M162" s="28"/>
      <c r="N162" s="28" t="s">
        <v>206</v>
      </c>
    </row>
    <row r="163" spans="1:15" s="3" customFormat="1" ht="12.75" customHeight="1">
      <c r="A163" s="48"/>
      <c r="B163" s="48"/>
      <c r="C163" s="4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2"/>
    </row>
    <row r="164" spans="1:14" ht="12.75" customHeight="1">
      <c r="A164" s="48"/>
      <c r="B164" s="85"/>
      <c r="C164" s="85" t="s">
        <v>1993</v>
      </c>
      <c r="D164" s="47" t="s">
        <v>90</v>
      </c>
      <c r="E164" s="47"/>
      <c r="F164" s="47"/>
      <c r="G164" s="47"/>
      <c r="H164" s="47" t="s">
        <v>1328</v>
      </c>
      <c r="I164" s="47"/>
      <c r="J164" s="47"/>
      <c r="K164" s="47"/>
      <c r="L164" s="47"/>
      <c r="M164" s="47"/>
      <c r="N164" s="28"/>
    </row>
    <row r="165" spans="1:14" ht="12.75" customHeight="1">
      <c r="A165" s="85" t="s">
        <v>1993</v>
      </c>
      <c r="B165" s="85" t="s">
        <v>91</v>
      </c>
      <c r="C165" s="85" t="s">
        <v>1994</v>
      </c>
      <c r="D165" s="47" t="s">
        <v>1176</v>
      </c>
      <c r="E165" s="47" t="s">
        <v>1325</v>
      </c>
      <c r="F165" s="47" t="s">
        <v>1326</v>
      </c>
      <c r="G165" s="47" t="s">
        <v>1327</v>
      </c>
      <c r="H165" s="47" t="s">
        <v>1329</v>
      </c>
      <c r="I165" s="47" t="s">
        <v>1330</v>
      </c>
      <c r="J165" s="47" t="s">
        <v>1331</v>
      </c>
      <c r="K165" s="47" t="s">
        <v>1332</v>
      </c>
      <c r="L165" s="47" t="s">
        <v>1333</v>
      </c>
      <c r="M165" s="47" t="s">
        <v>1334</v>
      </c>
      <c r="N165" s="47" t="s">
        <v>1346</v>
      </c>
    </row>
    <row r="166" spans="1:15" s="3" customFormat="1" ht="12.75" customHeight="1">
      <c r="A166" s="48" t="s">
        <v>482</v>
      </c>
      <c r="B166" s="48" t="s">
        <v>2042</v>
      </c>
      <c r="C166" s="28"/>
      <c r="D166" s="28" t="s">
        <v>481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0"/>
    </row>
    <row r="167" spans="1:15" s="3" customFormat="1" ht="12.75" customHeight="1">
      <c r="A167" s="48" t="s">
        <v>479</v>
      </c>
      <c r="B167" s="48" t="s">
        <v>2042</v>
      </c>
      <c r="C167" s="28" t="s">
        <v>1083</v>
      </c>
      <c r="D167" s="28" t="s">
        <v>480</v>
      </c>
      <c r="E167" s="28" t="s">
        <v>1259</v>
      </c>
      <c r="F167" s="28" t="s">
        <v>1100</v>
      </c>
      <c r="G167" s="28"/>
      <c r="H167" s="28"/>
      <c r="I167" s="28"/>
      <c r="J167" s="28"/>
      <c r="K167" s="28"/>
      <c r="L167" s="28"/>
      <c r="M167" s="28"/>
      <c r="N167" s="28" t="s">
        <v>206</v>
      </c>
      <c r="O167" s="20"/>
    </row>
    <row r="168" spans="1:15" s="3" customFormat="1" ht="12.75" customHeight="1">
      <c r="A168" s="48" t="s">
        <v>939</v>
      </c>
      <c r="B168" s="48" t="s">
        <v>2042</v>
      </c>
      <c r="C168" s="28" t="s">
        <v>1083</v>
      </c>
      <c r="D168" s="28"/>
      <c r="E168" s="28" t="s">
        <v>1260</v>
      </c>
      <c r="F168" s="28" t="s">
        <v>796</v>
      </c>
      <c r="G168" s="28"/>
      <c r="H168" s="28"/>
      <c r="I168" s="28"/>
      <c r="J168" s="28"/>
      <c r="K168" s="28"/>
      <c r="L168" s="28"/>
      <c r="M168" s="28"/>
      <c r="N168" s="28" t="s">
        <v>206</v>
      </c>
      <c r="O168" s="20"/>
    </row>
    <row r="169" spans="1:15" s="3" customFormat="1" ht="12.75" customHeight="1">
      <c r="A169" s="48" t="s">
        <v>808</v>
      </c>
      <c r="B169" s="48" t="s">
        <v>2042</v>
      </c>
      <c r="C169" s="28" t="s">
        <v>1388</v>
      </c>
      <c r="D169" s="28" t="s">
        <v>1812</v>
      </c>
      <c r="E169" s="28" t="s">
        <v>876</v>
      </c>
      <c r="F169" s="28" t="s">
        <v>875</v>
      </c>
      <c r="G169" s="28"/>
      <c r="H169" s="28"/>
      <c r="I169" s="28">
        <v>2.5</v>
      </c>
      <c r="J169" s="28" t="s">
        <v>1072</v>
      </c>
      <c r="K169" s="28" t="s">
        <v>326</v>
      </c>
      <c r="L169" s="28" t="s">
        <v>315</v>
      </c>
      <c r="M169" s="28"/>
      <c r="N169" s="28" t="s">
        <v>1344</v>
      </c>
      <c r="O169" s="20"/>
    </row>
    <row r="170" spans="1:15" s="1" customFormat="1" ht="12.75" customHeight="1">
      <c r="A170" s="48" t="s">
        <v>2043</v>
      </c>
      <c r="B170" s="48" t="s">
        <v>2042</v>
      </c>
      <c r="C170" s="28" t="s">
        <v>1995</v>
      </c>
      <c r="D170" s="28" t="s">
        <v>1098</v>
      </c>
      <c r="E170" s="28" t="s">
        <v>2044</v>
      </c>
      <c r="F170" s="28" t="s">
        <v>2045</v>
      </c>
      <c r="G170" s="28"/>
      <c r="H170" s="28" t="s">
        <v>1356</v>
      </c>
      <c r="I170" s="28">
        <v>3</v>
      </c>
      <c r="J170" s="28">
        <v>53</v>
      </c>
      <c r="K170" s="28">
        <v>72</v>
      </c>
      <c r="L170" s="28"/>
      <c r="M170" s="28"/>
      <c r="N170" s="28" t="s">
        <v>0</v>
      </c>
      <c r="O170" s="19"/>
    </row>
    <row r="171" spans="1:15" s="1" customFormat="1" ht="12.75" customHeight="1">
      <c r="A171" s="48" t="s">
        <v>2043</v>
      </c>
      <c r="B171" s="48" t="s">
        <v>2042</v>
      </c>
      <c r="C171" s="28" t="s">
        <v>1083</v>
      </c>
      <c r="D171" s="28" t="s">
        <v>1098</v>
      </c>
      <c r="E171" s="28" t="s">
        <v>1261</v>
      </c>
      <c r="F171" s="28" t="s">
        <v>1099</v>
      </c>
      <c r="G171" s="28"/>
      <c r="H171" s="28"/>
      <c r="I171" s="28"/>
      <c r="J171" s="28"/>
      <c r="K171" s="28"/>
      <c r="L171" s="28"/>
      <c r="M171" s="28"/>
      <c r="N171" s="28" t="s">
        <v>206</v>
      </c>
      <c r="O171" s="19"/>
    </row>
    <row r="172" spans="1:15" s="3" customFormat="1" ht="12.75" customHeight="1">
      <c r="A172" s="48" t="s">
        <v>2046</v>
      </c>
      <c r="B172" s="48" t="s">
        <v>2042</v>
      </c>
      <c r="C172" s="28" t="s">
        <v>1388</v>
      </c>
      <c r="D172" s="28" t="s">
        <v>874</v>
      </c>
      <c r="E172" s="28" t="s">
        <v>873</v>
      </c>
      <c r="F172" s="28" t="s">
        <v>872</v>
      </c>
      <c r="G172" s="28"/>
      <c r="H172" s="28"/>
      <c r="I172" s="28">
        <v>2.5</v>
      </c>
      <c r="J172" s="28" t="s">
        <v>1482</v>
      </c>
      <c r="K172" s="28" t="s">
        <v>326</v>
      </c>
      <c r="L172" s="28" t="s">
        <v>316</v>
      </c>
      <c r="M172" s="28"/>
      <c r="N172" s="28" t="s">
        <v>1344</v>
      </c>
      <c r="O172" s="20"/>
    </row>
    <row r="173" spans="1:15" s="3" customFormat="1" ht="12.75" customHeight="1">
      <c r="A173" s="48" t="s">
        <v>871</v>
      </c>
      <c r="B173" s="48" t="s">
        <v>2042</v>
      </c>
      <c r="C173" s="28" t="s">
        <v>1388</v>
      </c>
      <c r="D173" s="28" t="s">
        <v>1792</v>
      </c>
      <c r="E173" s="28" t="s">
        <v>870</v>
      </c>
      <c r="F173" s="28" t="s">
        <v>869</v>
      </c>
      <c r="G173" s="28" t="s">
        <v>868</v>
      </c>
      <c r="H173" s="28"/>
      <c r="I173" s="28">
        <v>2.5</v>
      </c>
      <c r="J173" s="28" t="s">
        <v>1482</v>
      </c>
      <c r="K173" s="28" t="s">
        <v>326</v>
      </c>
      <c r="L173" s="28" t="s">
        <v>317</v>
      </c>
      <c r="M173" s="28"/>
      <c r="N173" s="28" t="s">
        <v>1344</v>
      </c>
      <c r="O173" s="20"/>
    </row>
    <row r="174" spans="1:15" s="3" customFormat="1" ht="12.75" customHeight="1">
      <c r="A174" s="48" t="s">
        <v>871</v>
      </c>
      <c r="B174" s="48" t="s">
        <v>2042</v>
      </c>
      <c r="C174" s="28" t="s">
        <v>1083</v>
      </c>
      <c r="D174" s="28" t="s">
        <v>1792</v>
      </c>
      <c r="E174" s="28" t="s">
        <v>1094</v>
      </c>
      <c r="F174" s="28" t="s">
        <v>1262</v>
      </c>
      <c r="G174" s="28"/>
      <c r="H174" s="28"/>
      <c r="I174" s="28"/>
      <c r="J174" s="28"/>
      <c r="K174" s="28"/>
      <c r="L174" s="28"/>
      <c r="M174" s="28"/>
      <c r="N174" s="28" t="s">
        <v>206</v>
      </c>
      <c r="O174" s="20"/>
    </row>
    <row r="175" spans="1:15" s="3" customFormat="1" ht="12.75" customHeight="1">
      <c r="A175" s="48" t="s">
        <v>484</v>
      </c>
      <c r="B175" s="48" t="s">
        <v>2042</v>
      </c>
      <c r="C175" s="28" t="s">
        <v>1083</v>
      </c>
      <c r="D175" s="28" t="s">
        <v>483</v>
      </c>
      <c r="E175" s="28" t="s">
        <v>1263</v>
      </c>
      <c r="F175" s="28" t="s">
        <v>302</v>
      </c>
      <c r="G175" s="28"/>
      <c r="H175" s="28"/>
      <c r="I175" s="28"/>
      <c r="J175" s="28"/>
      <c r="K175" s="28"/>
      <c r="L175" s="28"/>
      <c r="M175" s="28"/>
      <c r="N175" s="28" t="s">
        <v>206</v>
      </c>
      <c r="O175" s="20"/>
    </row>
    <row r="176" spans="1:15" s="3" customFormat="1" ht="12.75" customHeight="1">
      <c r="A176" s="48" t="s">
        <v>294</v>
      </c>
      <c r="B176" s="48" t="s">
        <v>2042</v>
      </c>
      <c r="C176" s="28"/>
      <c r="D176" s="28" t="s">
        <v>301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0"/>
    </row>
    <row r="177" spans="1:15" s="3" customFormat="1" ht="41.25" customHeight="1">
      <c r="A177" s="48" t="s">
        <v>867</v>
      </c>
      <c r="B177" s="48" t="s">
        <v>2042</v>
      </c>
      <c r="C177" s="28" t="s">
        <v>1388</v>
      </c>
      <c r="D177" s="28" t="s">
        <v>866</v>
      </c>
      <c r="E177" s="28" t="s">
        <v>320</v>
      </c>
      <c r="F177" s="28" t="s">
        <v>325</v>
      </c>
      <c r="G177" s="28" t="s">
        <v>1677</v>
      </c>
      <c r="H177" s="28"/>
      <c r="I177" s="28">
        <v>2.5</v>
      </c>
      <c r="J177" s="28" t="s">
        <v>1482</v>
      </c>
      <c r="K177" s="28" t="s">
        <v>326</v>
      </c>
      <c r="L177" s="28" t="s">
        <v>318</v>
      </c>
      <c r="M177" s="28"/>
      <c r="N177" s="28" t="s">
        <v>1344</v>
      </c>
      <c r="O177" s="20"/>
    </row>
    <row r="178" spans="1:15" s="1" customFormat="1" ht="12.75" customHeight="1">
      <c r="A178" s="48" t="s">
        <v>1830</v>
      </c>
      <c r="B178" s="48" t="s">
        <v>2042</v>
      </c>
      <c r="C178" s="28" t="s">
        <v>1995</v>
      </c>
      <c r="D178" s="28"/>
      <c r="E178" s="28" t="s">
        <v>1783</v>
      </c>
      <c r="F178" s="28" t="s">
        <v>1784</v>
      </c>
      <c r="G178" s="28"/>
      <c r="H178" s="28" t="s">
        <v>1355</v>
      </c>
      <c r="I178" s="28">
        <v>2.5</v>
      </c>
      <c r="J178" s="28">
        <v>51</v>
      </c>
      <c r="K178" s="28">
        <v>72</v>
      </c>
      <c r="L178" s="28"/>
      <c r="M178" s="28"/>
      <c r="N178" s="28" t="s">
        <v>0</v>
      </c>
      <c r="O178" s="19"/>
    </row>
    <row r="179" spans="1:15" s="1" customFormat="1" ht="12.75" customHeight="1">
      <c r="A179" s="48" t="s">
        <v>1830</v>
      </c>
      <c r="B179" s="48" t="s">
        <v>2042</v>
      </c>
      <c r="C179" s="28" t="s">
        <v>1083</v>
      </c>
      <c r="D179" s="28"/>
      <c r="E179" s="59" t="s">
        <v>1211</v>
      </c>
      <c r="F179" s="101" t="s">
        <v>1212</v>
      </c>
      <c r="G179" s="28"/>
      <c r="H179" s="28"/>
      <c r="I179" s="28"/>
      <c r="J179" s="28"/>
      <c r="K179" s="28"/>
      <c r="L179" s="28"/>
      <c r="M179" s="28"/>
      <c r="N179" s="28" t="s">
        <v>206</v>
      </c>
      <c r="O179" s="19"/>
    </row>
    <row r="180" spans="1:15" s="3" customFormat="1" ht="12.75" customHeight="1">
      <c r="A180" s="48" t="s">
        <v>485</v>
      </c>
      <c r="B180" s="48" t="s">
        <v>2042</v>
      </c>
      <c r="C180" s="28" t="s">
        <v>1083</v>
      </c>
      <c r="D180" s="28"/>
      <c r="E180" s="28" t="s">
        <v>1264</v>
      </c>
      <c r="F180" s="28" t="s">
        <v>303</v>
      </c>
      <c r="G180" s="28"/>
      <c r="H180" s="28"/>
      <c r="I180" s="28"/>
      <c r="J180" s="28"/>
      <c r="K180" s="28"/>
      <c r="L180" s="28"/>
      <c r="M180" s="28"/>
      <c r="N180" s="28" t="s">
        <v>206</v>
      </c>
      <c r="O180" s="20"/>
    </row>
    <row r="181" spans="1:15" s="3" customFormat="1" ht="12.75" customHeight="1">
      <c r="A181" s="48" t="s">
        <v>485</v>
      </c>
      <c r="B181" s="48" t="s">
        <v>2042</v>
      </c>
      <c r="C181" s="28" t="s">
        <v>1996</v>
      </c>
      <c r="D181" s="28"/>
      <c r="E181" s="28"/>
      <c r="F181" s="28"/>
      <c r="G181" s="28"/>
      <c r="H181" s="28" t="s">
        <v>1832</v>
      </c>
      <c r="I181" s="28"/>
      <c r="J181" s="28"/>
      <c r="K181" s="28"/>
      <c r="L181" s="28"/>
      <c r="M181" s="28" t="s">
        <v>1882</v>
      </c>
      <c r="N181" s="28" t="s">
        <v>1344</v>
      </c>
      <c r="O181" s="20"/>
    </row>
    <row r="182" spans="1:15" s="3" customFormat="1" ht="12.75" customHeight="1">
      <c r="A182" s="48" t="s">
        <v>486</v>
      </c>
      <c r="B182" s="48" t="s">
        <v>2042</v>
      </c>
      <c r="C182" s="28"/>
      <c r="D182" s="28" t="s">
        <v>487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0"/>
    </row>
    <row r="183" spans="1:15" s="1" customFormat="1" ht="12.75" customHeight="1">
      <c r="A183" s="48">
        <v>187.15</v>
      </c>
      <c r="B183" s="48" t="s">
        <v>2042</v>
      </c>
      <c r="C183" s="28" t="s">
        <v>1995</v>
      </c>
      <c r="D183" s="28"/>
      <c r="E183" s="28" t="s">
        <v>1787</v>
      </c>
      <c r="F183" s="28" t="s">
        <v>1788</v>
      </c>
      <c r="G183" s="28"/>
      <c r="H183" s="28" t="s">
        <v>1358</v>
      </c>
      <c r="I183" s="28">
        <v>2.5</v>
      </c>
      <c r="J183" s="28">
        <v>53</v>
      </c>
      <c r="K183" s="28">
        <v>72</v>
      </c>
      <c r="L183" s="28"/>
      <c r="M183" s="28"/>
      <c r="N183" s="28" t="s">
        <v>0</v>
      </c>
      <c r="O183" s="19"/>
    </row>
    <row r="184" spans="1:15" s="1" customFormat="1" ht="12.75" customHeight="1">
      <c r="A184" s="48">
        <v>187</v>
      </c>
      <c r="B184" s="48" t="s">
        <v>2042</v>
      </c>
      <c r="C184" s="49" t="s">
        <v>1354</v>
      </c>
      <c r="D184" s="28"/>
      <c r="E184" s="28" t="s">
        <v>1785</v>
      </c>
      <c r="F184" s="28" t="s">
        <v>1786</v>
      </c>
      <c r="G184" s="28"/>
      <c r="H184" s="28"/>
      <c r="I184" s="28">
        <v>2.5</v>
      </c>
      <c r="J184" s="28">
        <v>50</v>
      </c>
      <c r="K184" s="28">
        <v>72</v>
      </c>
      <c r="L184" s="28"/>
      <c r="M184" s="28"/>
      <c r="N184" s="28" t="s">
        <v>0</v>
      </c>
      <c r="O184" s="19"/>
    </row>
    <row r="185" spans="1:15" s="1" customFormat="1" ht="12.75" customHeight="1">
      <c r="A185" s="48" t="s">
        <v>1789</v>
      </c>
      <c r="B185" s="48" t="s">
        <v>2042</v>
      </c>
      <c r="C185" s="28" t="s">
        <v>1995</v>
      </c>
      <c r="D185" s="28"/>
      <c r="E185" s="28" t="s">
        <v>1015</v>
      </c>
      <c r="F185" s="28" t="s">
        <v>1016</v>
      </c>
      <c r="G185" s="28"/>
      <c r="H185" s="28" t="s">
        <v>1359</v>
      </c>
      <c r="I185" s="28">
        <v>1.5</v>
      </c>
      <c r="J185" s="28">
        <v>50</v>
      </c>
      <c r="K185" s="28">
        <v>72</v>
      </c>
      <c r="L185" s="28"/>
      <c r="M185" s="28"/>
      <c r="N185" s="28" t="s">
        <v>0</v>
      </c>
      <c r="O185" s="19"/>
    </row>
    <row r="186" spans="1:14" ht="12.75" customHeight="1">
      <c r="A186" s="48" t="s">
        <v>800</v>
      </c>
      <c r="B186" s="48" t="s">
        <v>2042</v>
      </c>
      <c r="C186" s="49" t="s">
        <v>1995</v>
      </c>
      <c r="D186" s="28"/>
      <c r="E186" s="48" t="s">
        <v>1794</v>
      </c>
      <c r="F186" s="48" t="s">
        <v>1795</v>
      </c>
      <c r="G186" s="48"/>
      <c r="H186" s="28" t="s">
        <v>1357</v>
      </c>
      <c r="I186" s="28">
        <v>2</v>
      </c>
      <c r="J186" s="28">
        <v>52</v>
      </c>
      <c r="K186" s="28">
        <v>72</v>
      </c>
      <c r="L186" s="28"/>
      <c r="M186" s="28"/>
      <c r="N186" s="28" t="s">
        <v>94</v>
      </c>
    </row>
    <row r="187" spans="1:15" s="3" customFormat="1" ht="12.75" customHeight="1">
      <c r="A187" s="48" t="s">
        <v>488</v>
      </c>
      <c r="B187" s="48" t="s">
        <v>2042</v>
      </c>
      <c r="C187" s="28" t="s">
        <v>1083</v>
      </c>
      <c r="D187" s="28"/>
      <c r="E187" s="28" t="s">
        <v>1265</v>
      </c>
      <c r="F187" s="28" t="s">
        <v>304</v>
      </c>
      <c r="G187" s="28"/>
      <c r="H187" s="28"/>
      <c r="I187" s="28"/>
      <c r="J187" s="28"/>
      <c r="K187" s="28"/>
      <c r="L187" s="28"/>
      <c r="M187" s="28"/>
      <c r="N187" s="28" t="s">
        <v>206</v>
      </c>
      <c r="O187" s="20"/>
    </row>
    <row r="188" spans="1:15" s="1" customFormat="1" ht="12.75" customHeight="1">
      <c r="A188" s="48" t="s">
        <v>1790</v>
      </c>
      <c r="B188" s="48" t="s">
        <v>2042</v>
      </c>
      <c r="C188" s="28" t="s">
        <v>1995</v>
      </c>
      <c r="D188" s="28"/>
      <c r="E188" s="28" t="s">
        <v>1017</v>
      </c>
      <c r="F188" s="28" t="s">
        <v>1018</v>
      </c>
      <c r="G188" s="28"/>
      <c r="H188" s="28" t="s">
        <v>1355</v>
      </c>
      <c r="I188" s="28">
        <v>1.5</v>
      </c>
      <c r="J188" s="28">
        <v>50</v>
      </c>
      <c r="K188" s="28">
        <v>72</v>
      </c>
      <c r="L188" s="28"/>
      <c r="M188" s="28"/>
      <c r="N188" s="28" t="s">
        <v>0</v>
      </c>
      <c r="O188" s="19"/>
    </row>
    <row r="189" spans="1:15" s="1" customFormat="1" ht="12.75" customHeight="1">
      <c r="A189" s="48">
        <v>567.7</v>
      </c>
      <c r="B189" s="48" t="s">
        <v>2042</v>
      </c>
      <c r="C189" s="28" t="s">
        <v>1995</v>
      </c>
      <c r="D189" s="28"/>
      <c r="E189" s="28" t="s">
        <v>1019</v>
      </c>
      <c r="F189" s="28" t="s">
        <v>1020</v>
      </c>
      <c r="G189" s="28"/>
      <c r="H189" s="28" t="s">
        <v>1356</v>
      </c>
      <c r="I189" s="28">
        <v>1.5</v>
      </c>
      <c r="J189" s="28">
        <v>53</v>
      </c>
      <c r="K189" s="28">
        <v>72</v>
      </c>
      <c r="L189" s="28"/>
      <c r="M189" s="28"/>
      <c r="N189" s="28" t="s">
        <v>0</v>
      </c>
      <c r="O189" s="19"/>
    </row>
    <row r="190" spans="1:15" s="1" customFormat="1" ht="12.75" customHeight="1">
      <c r="A190" s="48" t="s">
        <v>1791</v>
      </c>
      <c r="B190" s="48" t="s">
        <v>2042</v>
      </c>
      <c r="C190" s="28" t="s">
        <v>1995</v>
      </c>
      <c r="D190" s="28"/>
      <c r="E190" s="28" t="s">
        <v>1021</v>
      </c>
      <c r="F190" s="28" t="s">
        <v>1022</v>
      </c>
      <c r="G190" s="28"/>
      <c r="H190" s="28" t="s">
        <v>1355</v>
      </c>
      <c r="I190" s="28">
        <v>1.5</v>
      </c>
      <c r="J190" s="28">
        <v>50</v>
      </c>
      <c r="K190" s="28">
        <v>72</v>
      </c>
      <c r="L190" s="28"/>
      <c r="M190" s="28"/>
      <c r="N190" s="28" t="s">
        <v>0</v>
      </c>
      <c r="O190" s="19"/>
    </row>
    <row r="191" spans="1:15" s="3" customFormat="1" ht="12.75" customHeight="1">
      <c r="A191" s="48" t="s">
        <v>490</v>
      </c>
      <c r="B191" s="48" t="s">
        <v>2042</v>
      </c>
      <c r="C191" s="28" t="s">
        <v>1083</v>
      </c>
      <c r="D191" s="28" t="s">
        <v>266</v>
      </c>
      <c r="E191" s="28" t="s">
        <v>1266</v>
      </c>
      <c r="F191" s="28" t="s">
        <v>305</v>
      </c>
      <c r="G191" s="28"/>
      <c r="H191" s="28"/>
      <c r="I191" s="28"/>
      <c r="J191" s="28"/>
      <c r="K191" s="28"/>
      <c r="L191" s="28"/>
      <c r="M191" s="28"/>
      <c r="N191" s="28" t="s">
        <v>206</v>
      </c>
      <c r="O191" s="20"/>
    </row>
    <row r="192" spans="1:15" s="3" customFormat="1" ht="12.75" customHeight="1">
      <c r="A192" s="48" t="s">
        <v>489</v>
      </c>
      <c r="B192" s="48" t="s">
        <v>2042</v>
      </c>
      <c r="C192" s="28" t="s">
        <v>1996</v>
      </c>
      <c r="D192" s="28"/>
      <c r="E192" s="28"/>
      <c r="F192" s="28"/>
      <c r="G192" s="28"/>
      <c r="H192" s="28" t="s">
        <v>1846</v>
      </c>
      <c r="I192" s="28"/>
      <c r="J192" s="28"/>
      <c r="K192" s="28"/>
      <c r="L192" s="28"/>
      <c r="M192" s="28" t="s">
        <v>1867</v>
      </c>
      <c r="N192" s="28" t="s">
        <v>1344</v>
      </c>
      <c r="O192" s="20"/>
    </row>
    <row r="193" spans="1:15" s="3" customFormat="1" ht="12.75" customHeight="1">
      <c r="A193" s="48" t="s">
        <v>322</v>
      </c>
      <c r="B193" s="48" t="s">
        <v>2042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0"/>
    </row>
    <row r="194" spans="1:15" s="3" customFormat="1" ht="12.75" customHeight="1">
      <c r="A194" s="48" t="s">
        <v>267</v>
      </c>
      <c r="B194" s="48" t="s">
        <v>2042</v>
      </c>
      <c r="C194" s="28" t="s">
        <v>1083</v>
      </c>
      <c r="D194" s="28" t="s">
        <v>268</v>
      </c>
      <c r="E194" s="28" t="s">
        <v>1267</v>
      </c>
      <c r="F194" s="28" t="s">
        <v>306</v>
      </c>
      <c r="G194" s="28"/>
      <c r="H194" s="28"/>
      <c r="I194" s="28"/>
      <c r="J194" s="28"/>
      <c r="K194" s="28"/>
      <c r="L194" s="28"/>
      <c r="M194" s="28"/>
      <c r="N194" s="28" t="s">
        <v>206</v>
      </c>
      <c r="O194" s="20"/>
    </row>
    <row r="195" spans="1:15" s="3" customFormat="1" ht="12.75" customHeight="1">
      <c r="A195" s="48" t="s">
        <v>269</v>
      </c>
      <c r="B195" s="48" t="s">
        <v>2042</v>
      </c>
      <c r="C195" s="28" t="s">
        <v>1996</v>
      </c>
      <c r="D195" s="28" t="s">
        <v>270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 t="s">
        <v>1344</v>
      </c>
      <c r="O195" s="20"/>
    </row>
    <row r="196" spans="1:15" s="3" customFormat="1" ht="12.75" customHeight="1">
      <c r="A196" s="48" t="s">
        <v>380</v>
      </c>
      <c r="B196" s="48" t="s">
        <v>2042</v>
      </c>
      <c r="C196" s="28" t="s">
        <v>1388</v>
      </c>
      <c r="D196" s="28" t="s">
        <v>865</v>
      </c>
      <c r="E196" s="28" t="s">
        <v>864</v>
      </c>
      <c r="F196" s="28" t="s">
        <v>859</v>
      </c>
      <c r="G196" s="28" t="s">
        <v>858</v>
      </c>
      <c r="H196" s="28"/>
      <c r="I196" s="28">
        <v>2.5</v>
      </c>
      <c r="J196" s="28" t="s">
        <v>1487</v>
      </c>
      <c r="K196" s="28" t="s">
        <v>326</v>
      </c>
      <c r="L196" s="92">
        <v>339179</v>
      </c>
      <c r="M196" s="28"/>
      <c r="N196" s="28" t="s">
        <v>1344</v>
      </c>
      <c r="O196" s="20"/>
    </row>
    <row r="197" spans="1:15" s="3" customFormat="1" ht="12.75" customHeight="1">
      <c r="A197" s="48" t="s">
        <v>857</v>
      </c>
      <c r="B197" s="48" t="s">
        <v>2042</v>
      </c>
      <c r="C197" s="28" t="s">
        <v>1388</v>
      </c>
      <c r="D197" s="28" t="s">
        <v>856</v>
      </c>
      <c r="E197" s="28" t="s">
        <v>855</v>
      </c>
      <c r="F197" s="28" t="s">
        <v>854</v>
      </c>
      <c r="G197" s="28" t="s">
        <v>853</v>
      </c>
      <c r="H197" s="28"/>
      <c r="I197" s="28">
        <v>2.5</v>
      </c>
      <c r="J197" s="28" t="s">
        <v>1482</v>
      </c>
      <c r="K197" s="28" t="s">
        <v>326</v>
      </c>
      <c r="L197" s="28" t="s">
        <v>1603</v>
      </c>
      <c r="M197" s="28"/>
      <c r="N197" s="28" t="s">
        <v>1344</v>
      </c>
      <c r="O197" s="20"/>
    </row>
    <row r="198" spans="1:15" s="3" customFormat="1" ht="12.75" customHeight="1">
      <c r="A198" s="48" t="s">
        <v>857</v>
      </c>
      <c r="B198" s="48" t="s">
        <v>2042</v>
      </c>
      <c r="C198" s="28" t="s">
        <v>1083</v>
      </c>
      <c r="D198" s="28" t="s">
        <v>856</v>
      </c>
      <c r="E198" s="28" t="s">
        <v>1030</v>
      </c>
      <c r="F198" s="28" t="s">
        <v>1268</v>
      </c>
      <c r="G198" s="28"/>
      <c r="H198" s="28"/>
      <c r="I198" s="28"/>
      <c r="J198" s="28"/>
      <c r="K198" s="28"/>
      <c r="L198" s="28"/>
      <c r="M198" s="28"/>
      <c r="N198" s="28" t="s">
        <v>206</v>
      </c>
      <c r="O198" s="20"/>
    </row>
    <row r="199" spans="1:15" s="3" customFormat="1" ht="12.75" customHeight="1">
      <c r="A199" s="48" t="s">
        <v>271</v>
      </c>
      <c r="B199" s="48" t="s">
        <v>2042</v>
      </c>
      <c r="C199" s="28" t="s">
        <v>1083</v>
      </c>
      <c r="D199" s="28"/>
      <c r="E199" s="28" t="s">
        <v>1023</v>
      </c>
      <c r="F199" s="28" t="s">
        <v>1269</v>
      </c>
      <c r="G199" s="28"/>
      <c r="H199" s="28"/>
      <c r="I199" s="28"/>
      <c r="J199" s="28"/>
      <c r="K199" s="28"/>
      <c r="L199" s="28"/>
      <c r="M199" s="28"/>
      <c r="N199" s="28" t="s">
        <v>206</v>
      </c>
      <c r="O199" s="20"/>
    </row>
    <row r="200" spans="1:14" ht="12.75" customHeight="1">
      <c r="A200" s="48" t="s">
        <v>1024</v>
      </c>
      <c r="B200" s="48" t="s">
        <v>2042</v>
      </c>
      <c r="C200" s="86" t="s">
        <v>419</v>
      </c>
      <c r="D200" s="28" t="s">
        <v>1796</v>
      </c>
      <c r="E200" s="28" t="s">
        <v>1797</v>
      </c>
      <c r="F200" s="28" t="s">
        <v>1798</v>
      </c>
      <c r="G200" s="28"/>
      <c r="H200" s="28"/>
      <c r="I200" s="28">
        <v>3.5</v>
      </c>
      <c r="J200" s="28">
        <v>52</v>
      </c>
      <c r="K200" s="28">
        <v>72</v>
      </c>
      <c r="L200" s="28" t="s">
        <v>1604</v>
      </c>
      <c r="M200" s="28"/>
      <c r="N200" s="28" t="s">
        <v>94</v>
      </c>
    </row>
    <row r="201" spans="1:14" ht="12.75" customHeight="1">
      <c r="A201" s="48" t="s">
        <v>1024</v>
      </c>
      <c r="B201" s="48" t="s">
        <v>2042</v>
      </c>
      <c r="C201" s="49" t="s">
        <v>1083</v>
      </c>
      <c r="D201" s="28" t="s">
        <v>1796</v>
      </c>
      <c r="E201" s="28" t="s">
        <v>1270</v>
      </c>
      <c r="F201" s="28" t="s">
        <v>1025</v>
      </c>
      <c r="G201" s="28"/>
      <c r="H201" s="28"/>
      <c r="I201" s="28"/>
      <c r="J201" s="28"/>
      <c r="K201" s="28"/>
      <c r="L201" s="28"/>
      <c r="M201" s="28"/>
      <c r="N201" s="28" t="s">
        <v>206</v>
      </c>
    </row>
    <row r="202" spans="1:14" ht="12.75" customHeight="1">
      <c r="A202" s="48" t="s">
        <v>272</v>
      </c>
      <c r="B202" s="48" t="s">
        <v>2042</v>
      </c>
      <c r="C202" s="49"/>
      <c r="D202" s="28" t="s">
        <v>313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 ht="12.75" customHeight="1">
      <c r="A203" s="48" t="s">
        <v>273</v>
      </c>
      <c r="B203" s="48" t="s">
        <v>2042</v>
      </c>
      <c r="C203" s="49" t="s">
        <v>1083</v>
      </c>
      <c r="D203" s="28"/>
      <c r="E203" s="28" t="s">
        <v>1271</v>
      </c>
      <c r="F203" s="28" t="s">
        <v>307</v>
      </c>
      <c r="G203" s="28"/>
      <c r="H203" s="28"/>
      <c r="I203" s="28"/>
      <c r="J203" s="28"/>
      <c r="K203" s="28"/>
      <c r="L203" s="28"/>
      <c r="M203" s="28"/>
      <c r="N203" s="28" t="s">
        <v>206</v>
      </c>
    </row>
    <row r="204" spans="1:14" ht="12.75" customHeight="1">
      <c r="A204" s="48" t="s">
        <v>274</v>
      </c>
      <c r="B204" s="48" t="s">
        <v>2042</v>
      </c>
      <c r="C204" s="49"/>
      <c r="D204" s="28" t="s">
        <v>1170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</row>
    <row r="205" spans="1:14" ht="12.75" customHeight="1">
      <c r="A205" s="48" t="s">
        <v>1799</v>
      </c>
      <c r="B205" s="48" t="s">
        <v>2042</v>
      </c>
      <c r="C205" s="49" t="s">
        <v>1995</v>
      </c>
      <c r="D205" s="28" t="s">
        <v>1800</v>
      </c>
      <c r="E205" s="28" t="s">
        <v>1801</v>
      </c>
      <c r="F205" s="28" t="s">
        <v>1802</v>
      </c>
      <c r="G205" s="28"/>
      <c r="H205" s="28" t="s">
        <v>1356</v>
      </c>
      <c r="I205" s="28">
        <v>3.5</v>
      </c>
      <c r="J205" s="28">
        <v>52</v>
      </c>
      <c r="K205" s="28">
        <v>72</v>
      </c>
      <c r="L205" s="28"/>
      <c r="M205" s="28"/>
      <c r="N205" s="28" t="s">
        <v>94</v>
      </c>
    </row>
    <row r="206" spans="1:14" ht="12.75" customHeight="1">
      <c r="A206" s="48" t="s">
        <v>1799</v>
      </c>
      <c r="B206" s="48" t="s">
        <v>2042</v>
      </c>
      <c r="C206" s="49" t="s">
        <v>1083</v>
      </c>
      <c r="D206" s="28" t="s">
        <v>1800</v>
      </c>
      <c r="E206" s="28" t="s">
        <v>1272</v>
      </c>
      <c r="F206" s="28" t="s">
        <v>1033</v>
      </c>
      <c r="G206" s="28"/>
      <c r="H206" s="28"/>
      <c r="I206" s="28"/>
      <c r="J206" s="28"/>
      <c r="K206" s="28"/>
      <c r="L206" s="28"/>
      <c r="M206" s="28"/>
      <c r="N206" s="28" t="s">
        <v>206</v>
      </c>
    </row>
    <row r="207" spans="1:14" ht="12.75" customHeight="1">
      <c r="A207" s="48" t="s">
        <v>1031</v>
      </c>
      <c r="B207" s="48" t="s">
        <v>2042</v>
      </c>
      <c r="C207" s="49" t="s">
        <v>1995</v>
      </c>
      <c r="D207" s="28" t="s">
        <v>1806</v>
      </c>
      <c r="E207" s="28" t="s">
        <v>1807</v>
      </c>
      <c r="F207" s="28" t="s">
        <v>1808</v>
      </c>
      <c r="G207" s="28"/>
      <c r="H207" s="28" t="s">
        <v>1081</v>
      </c>
      <c r="I207" s="28">
        <v>3.5</v>
      </c>
      <c r="J207" s="28">
        <v>52</v>
      </c>
      <c r="K207" s="28">
        <v>72</v>
      </c>
      <c r="L207" s="28"/>
      <c r="M207" s="28"/>
      <c r="N207" s="28" t="s">
        <v>94</v>
      </c>
    </row>
    <row r="208" spans="1:14" ht="12.75" customHeight="1">
      <c r="A208" s="48" t="s">
        <v>1031</v>
      </c>
      <c r="B208" s="48" t="s">
        <v>2042</v>
      </c>
      <c r="C208" s="49" t="s">
        <v>1083</v>
      </c>
      <c r="D208" s="28" t="s">
        <v>1806</v>
      </c>
      <c r="E208" s="28" t="s">
        <v>1273</v>
      </c>
      <c r="F208" s="28" t="s">
        <v>1032</v>
      </c>
      <c r="G208" s="28"/>
      <c r="H208" s="28"/>
      <c r="I208" s="28"/>
      <c r="J208" s="28"/>
      <c r="K208" s="28"/>
      <c r="L208" s="28"/>
      <c r="M208" s="28"/>
      <c r="N208" s="28" t="s">
        <v>206</v>
      </c>
    </row>
    <row r="209" spans="1:14" ht="12.75" customHeight="1">
      <c r="A209" s="48" t="s">
        <v>1028</v>
      </c>
      <c r="B209" s="48" t="s">
        <v>2042</v>
      </c>
      <c r="C209" s="49" t="s">
        <v>1995</v>
      </c>
      <c r="D209" s="28" t="s">
        <v>1803</v>
      </c>
      <c r="E209" s="28" t="s">
        <v>1804</v>
      </c>
      <c r="F209" s="28" t="s">
        <v>1805</v>
      </c>
      <c r="G209" s="28"/>
      <c r="H209" s="28" t="s">
        <v>1356</v>
      </c>
      <c r="I209" s="28">
        <v>3.5</v>
      </c>
      <c r="J209" s="28">
        <v>52</v>
      </c>
      <c r="K209" s="28">
        <v>72</v>
      </c>
      <c r="L209" s="28"/>
      <c r="M209" s="28"/>
      <c r="N209" s="28" t="s">
        <v>94</v>
      </c>
    </row>
    <row r="210" spans="1:14" ht="12.75" customHeight="1">
      <c r="A210" s="48" t="s">
        <v>1028</v>
      </c>
      <c r="B210" s="48" t="s">
        <v>2042</v>
      </c>
      <c r="C210" s="49" t="s">
        <v>1083</v>
      </c>
      <c r="D210" s="28" t="s">
        <v>1803</v>
      </c>
      <c r="E210" s="28" t="s">
        <v>1274</v>
      </c>
      <c r="F210" s="28" t="s">
        <v>1029</v>
      </c>
      <c r="G210" s="28"/>
      <c r="H210" s="28"/>
      <c r="I210" s="28"/>
      <c r="J210" s="28"/>
      <c r="K210" s="28"/>
      <c r="L210" s="28"/>
      <c r="M210" s="28"/>
      <c r="N210" s="28" t="s">
        <v>206</v>
      </c>
    </row>
    <row r="211" spans="1:14" ht="12.75" customHeight="1">
      <c r="A211" s="48" t="s">
        <v>275</v>
      </c>
      <c r="B211" s="48" t="s">
        <v>2042</v>
      </c>
      <c r="C211" s="49" t="s">
        <v>1083</v>
      </c>
      <c r="D211" s="28"/>
      <c r="E211" s="28" t="s">
        <v>1275</v>
      </c>
      <c r="F211" s="28" t="s">
        <v>309</v>
      </c>
      <c r="G211" s="28"/>
      <c r="H211" s="28"/>
      <c r="I211" s="28"/>
      <c r="J211" s="28"/>
      <c r="K211" s="28"/>
      <c r="L211" s="28"/>
      <c r="M211" s="28"/>
      <c r="N211" s="28" t="s">
        <v>206</v>
      </c>
    </row>
    <row r="212" spans="1:14" ht="27" customHeight="1">
      <c r="A212" s="48" t="s">
        <v>275</v>
      </c>
      <c r="B212" s="48" t="s">
        <v>2042</v>
      </c>
      <c r="C212" s="49" t="s">
        <v>1996</v>
      </c>
      <c r="D212" s="28"/>
      <c r="E212" s="28"/>
      <c r="F212" s="28"/>
      <c r="G212" s="28"/>
      <c r="H212" s="28" t="s">
        <v>1915</v>
      </c>
      <c r="I212" s="28"/>
      <c r="J212" s="28"/>
      <c r="K212" s="28"/>
      <c r="L212" s="28"/>
      <c r="M212" s="28" t="s">
        <v>1886</v>
      </c>
      <c r="N212" s="28" t="s">
        <v>1344</v>
      </c>
    </row>
    <row r="213" spans="1:14" ht="12.75" customHeight="1">
      <c r="A213" s="48" t="s">
        <v>1026</v>
      </c>
      <c r="B213" s="48" t="s">
        <v>2042</v>
      </c>
      <c r="C213" s="49" t="s">
        <v>1995</v>
      </c>
      <c r="D213" s="28" t="s">
        <v>1809</v>
      </c>
      <c r="E213" s="28" t="s">
        <v>1810</v>
      </c>
      <c r="F213" s="28" t="s">
        <v>1811</v>
      </c>
      <c r="G213" s="28"/>
      <c r="H213" s="28" t="s">
        <v>1356</v>
      </c>
      <c r="I213" s="28">
        <v>3.5</v>
      </c>
      <c r="J213" s="28">
        <v>52</v>
      </c>
      <c r="K213" s="28">
        <v>72</v>
      </c>
      <c r="L213" s="28"/>
      <c r="M213" s="28"/>
      <c r="N213" s="28" t="s">
        <v>94</v>
      </c>
    </row>
    <row r="214" spans="1:14" ht="12.75" customHeight="1">
      <c r="A214" s="48" t="s">
        <v>1026</v>
      </c>
      <c r="B214" s="48" t="s">
        <v>2042</v>
      </c>
      <c r="C214" s="49" t="s">
        <v>1083</v>
      </c>
      <c r="D214" s="28" t="s">
        <v>1809</v>
      </c>
      <c r="E214" s="28" t="s">
        <v>1027</v>
      </c>
      <c r="F214" s="28" t="s">
        <v>1276</v>
      </c>
      <c r="G214" s="28"/>
      <c r="H214" s="28"/>
      <c r="I214" s="28"/>
      <c r="J214" s="28"/>
      <c r="K214" s="28"/>
      <c r="L214" s="28"/>
      <c r="M214" s="28"/>
      <c r="N214" s="28" t="s">
        <v>206</v>
      </c>
    </row>
    <row r="215" spans="1:14" ht="27" customHeight="1">
      <c r="A215" s="48" t="s">
        <v>1026</v>
      </c>
      <c r="B215" s="48" t="s">
        <v>2042</v>
      </c>
      <c r="C215" s="49" t="s">
        <v>1996</v>
      </c>
      <c r="D215" s="28" t="s">
        <v>1809</v>
      </c>
      <c r="E215" s="28"/>
      <c r="F215" s="28"/>
      <c r="G215" s="28"/>
      <c r="H215" s="28" t="s">
        <v>1915</v>
      </c>
      <c r="I215" s="28"/>
      <c r="J215" s="28"/>
      <c r="K215" s="28"/>
      <c r="L215" s="28"/>
      <c r="M215" s="28" t="s">
        <v>1769</v>
      </c>
      <c r="N215" s="28" t="s">
        <v>1344</v>
      </c>
    </row>
    <row r="216" spans="1:15" s="3" customFormat="1" ht="12.75" customHeight="1">
      <c r="A216" s="48" t="s">
        <v>852</v>
      </c>
      <c r="B216" s="48" t="s">
        <v>2042</v>
      </c>
      <c r="C216" s="28" t="s">
        <v>1388</v>
      </c>
      <c r="D216" s="28" t="s">
        <v>851</v>
      </c>
      <c r="E216" s="28" t="s">
        <v>850</v>
      </c>
      <c r="F216" s="28" t="s">
        <v>849</v>
      </c>
      <c r="G216" s="28"/>
      <c r="H216" s="28"/>
      <c r="I216" s="28">
        <v>2.5</v>
      </c>
      <c r="J216" s="28" t="s">
        <v>1482</v>
      </c>
      <c r="K216" s="28" t="s">
        <v>326</v>
      </c>
      <c r="L216" s="28" t="s">
        <v>319</v>
      </c>
      <c r="M216" s="28"/>
      <c r="N216" s="28" t="s">
        <v>1344</v>
      </c>
      <c r="O216" s="20"/>
    </row>
    <row r="217" spans="1:15" s="3" customFormat="1" ht="12.75" customHeight="1">
      <c r="A217" s="48" t="s">
        <v>852</v>
      </c>
      <c r="B217" s="48" t="s">
        <v>2042</v>
      </c>
      <c r="C217" s="28" t="s">
        <v>1083</v>
      </c>
      <c r="D217" s="28" t="s">
        <v>851</v>
      </c>
      <c r="E217" s="28" t="s">
        <v>1277</v>
      </c>
      <c r="F217" s="28" t="s">
        <v>940</v>
      </c>
      <c r="G217" s="28"/>
      <c r="H217" s="28"/>
      <c r="I217" s="28"/>
      <c r="J217" s="28"/>
      <c r="K217" s="28"/>
      <c r="L217" s="28"/>
      <c r="M217" s="28"/>
      <c r="N217" s="28" t="s">
        <v>206</v>
      </c>
      <c r="O217" s="20"/>
    </row>
    <row r="218" spans="1:15" s="3" customFormat="1" ht="12.75" customHeight="1">
      <c r="A218" s="48" t="s">
        <v>852</v>
      </c>
      <c r="B218" s="48" t="s">
        <v>2042</v>
      </c>
      <c r="C218" s="28" t="s">
        <v>1996</v>
      </c>
      <c r="D218" s="28" t="s">
        <v>851</v>
      </c>
      <c r="E218" s="28"/>
      <c r="F218" s="28"/>
      <c r="G218" s="28"/>
      <c r="H218" s="28" t="s">
        <v>1846</v>
      </c>
      <c r="I218" s="28"/>
      <c r="J218" s="28"/>
      <c r="K218" s="28"/>
      <c r="L218" s="28"/>
      <c r="M218" s="28" t="s">
        <v>1847</v>
      </c>
      <c r="N218" s="28" t="s">
        <v>1344</v>
      </c>
      <c r="O218" s="20"/>
    </row>
    <row r="219" spans="1:15" s="3" customFormat="1" ht="12.75" customHeight="1">
      <c r="A219" s="48" t="s">
        <v>276</v>
      </c>
      <c r="B219" s="48" t="s">
        <v>2042</v>
      </c>
      <c r="C219" s="28" t="s">
        <v>1083</v>
      </c>
      <c r="D219" s="28" t="s">
        <v>279</v>
      </c>
      <c r="E219" s="28" t="s">
        <v>1278</v>
      </c>
      <c r="F219" s="28" t="s">
        <v>310</v>
      </c>
      <c r="G219" s="28"/>
      <c r="H219" s="28"/>
      <c r="I219" s="28"/>
      <c r="J219" s="28"/>
      <c r="K219" s="28"/>
      <c r="L219" s="28"/>
      <c r="M219" s="28"/>
      <c r="N219" s="28" t="s">
        <v>206</v>
      </c>
      <c r="O219" s="20"/>
    </row>
    <row r="220" spans="1:15" s="3" customFormat="1" ht="12.75" customHeight="1">
      <c r="A220" s="48" t="s">
        <v>276</v>
      </c>
      <c r="B220" s="48" t="s">
        <v>2042</v>
      </c>
      <c r="C220" s="28" t="s">
        <v>1996</v>
      </c>
      <c r="D220" s="28" t="s">
        <v>279</v>
      </c>
      <c r="E220" s="28"/>
      <c r="F220" s="28"/>
      <c r="G220" s="28"/>
      <c r="H220" s="28" t="s">
        <v>1832</v>
      </c>
      <c r="I220" s="28"/>
      <c r="J220" s="28"/>
      <c r="K220" s="28"/>
      <c r="L220" s="28"/>
      <c r="M220" s="28" t="s">
        <v>1894</v>
      </c>
      <c r="N220" s="28" t="s">
        <v>1344</v>
      </c>
      <c r="O220" s="20"/>
    </row>
    <row r="221" spans="1:14" ht="12.75" customHeight="1">
      <c r="A221" s="48" t="s">
        <v>278</v>
      </c>
      <c r="B221" s="48" t="s">
        <v>2042</v>
      </c>
      <c r="C221" s="28" t="s">
        <v>1083</v>
      </c>
      <c r="D221" s="28" t="s">
        <v>281</v>
      </c>
      <c r="E221" s="28" t="s">
        <v>311</v>
      </c>
      <c r="F221" s="28" t="s">
        <v>1279</v>
      </c>
      <c r="G221" s="28"/>
      <c r="H221" s="28"/>
      <c r="I221" s="28"/>
      <c r="J221" s="28"/>
      <c r="K221" s="28"/>
      <c r="L221" s="28"/>
      <c r="M221" s="28"/>
      <c r="N221" s="28" t="s">
        <v>206</v>
      </c>
    </row>
    <row r="222" spans="1:14" ht="12.75" customHeight="1">
      <c r="A222" s="48" t="s">
        <v>278</v>
      </c>
      <c r="B222" s="48" t="s">
        <v>2042</v>
      </c>
      <c r="C222" s="28" t="s">
        <v>1996</v>
      </c>
      <c r="D222" s="28" t="s">
        <v>281</v>
      </c>
      <c r="E222" s="28"/>
      <c r="F222" s="28"/>
      <c r="G222" s="28"/>
      <c r="H222" s="28" t="s">
        <v>1832</v>
      </c>
      <c r="I222" s="28"/>
      <c r="J222" s="28"/>
      <c r="K222" s="28"/>
      <c r="L222" s="28"/>
      <c r="M222" s="28" t="s">
        <v>1873</v>
      </c>
      <c r="N222" s="28" t="s">
        <v>1344</v>
      </c>
    </row>
    <row r="223" spans="1:15" s="3" customFormat="1" ht="12.75" customHeight="1">
      <c r="A223" s="48" t="s">
        <v>848</v>
      </c>
      <c r="B223" s="48" t="s">
        <v>2042</v>
      </c>
      <c r="C223" s="28" t="s">
        <v>1388</v>
      </c>
      <c r="D223" s="28" t="s">
        <v>847</v>
      </c>
      <c r="E223" s="28" t="s">
        <v>846</v>
      </c>
      <c r="F223" s="28" t="s">
        <v>845</v>
      </c>
      <c r="G223" s="28" t="s">
        <v>844</v>
      </c>
      <c r="H223" s="28"/>
      <c r="I223" s="28">
        <v>2.5</v>
      </c>
      <c r="J223" s="28" t="s">
        <v>1482</v>
      </c>
      <c r="K223" s="28" t="s">
        <v>326</v>
      </c>
      <c r="L223" s="28" t="s">
        <v>1363</v>
      </c>
      <c r="M223" s="28"/>
      <c r="N223" s="28" t="s">
        <v>1344</v>
      </c>
      <c r="O223" s="20"/>
    </row>
    <row r="224" spans="1:15" s="3" customFormat="1" ht="12.75" customHeight="1">
      <c r="A224" s="48" t="s">
        <v>843</v>
      </c>
      <c r="B224" s="48" t="s">
        <v>2042</v>
      </c>
      <c r="C224" s="28" t="s">
        <v>1388</v>
      </c>
      <c r="D224" s="28" t="s">
        <v>842</v>
      </c>
      <c r="E224" s="28" t="s">
        <v>841</v>
      </c>
      <c r="F224" s="28" t="s">
        <v>840</v>
      </c>
      <c r="G224" s="28" t="s">
        <v>839</v>
      </c>
      <c r="H224" s="28"/>
      <c r="I224" s="28">
        <v>2.5</v>
      </c>
      <c r="J224" s="28" t="s">
        <v>1482</v>
      </c>
      <c r="K224" s="28" t="s">
        <v>326</v>
      </c>
      <c r="L224" s="28" t="s">
        <v>1364</v>
      </c>
      <c r="M224" s="28"/>
      <c r="N224" s="28" t="s">
        <v>1344</v>
      </c>
      <c r="O224" s="20"/>
    </row>
    <row r="225" spans="1:14" ht="12.75" customHeight="1">
      <c r="A225" s="48" t="s">
        <v>809</v>
      </c>
      <c r="B225" s="48" t="s">
        <v>2042</v>
      </c>
      <c r="C225" s="49" t="s">
        <v>1995</v>
      </c>
      <c r="D225" s="28" t="s">
        <v>1813</v>
      </c>
      <c r="E225" s="28" t="s">
        <v>1814</v>
      </c>
      <c r="F225" s="28" t="s">
        <v>1815</v>
      </c>
      <c r="G225" s="28"/>
      <c r="H225" s="28" t="s">
        <v>826</v>
      </c>
      <c r="I225" s="28">
        <v>2.7</v>
      </c>
      <c r="J225" s="28">
        <v>52</v>
      </c>
      <c r="K225" s="28">
        <v>72</v>
      </c>
      <c r="L225" s="28"/>
      <c r="M225" s="28"/>
      <c r="N225" s="28" t="s">
        <v>94</v>
      </c>
    </row>
    <row r="226" spans="1:14" ht="12.75" customHeight="1">
      <c r="A226" s="48" t="s">
        <v>277</v>
      </c>
      <c r="B226" s="48" t="s">
        <v>2042</v>
      </c>
      <c r="C226" s="28"/>
      <c r="D226" s="28" t="s">
        <v>280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1:14" ht="12.75" customHeight="1">
      <c r="A227" s="48" t="s">
        <v>941</v>
      </c>
      <c r="B227" s="48" t="s">
        <v>2042</v>
      </c>
      <c r="C227" s="28" t="s">
        <v>1083</v>
      </c>
      <c r="D227" s="28"/>
      <c r="E227" s="28" t="s">
        <v>1280</v>
      </c>
      <c r="F227" s="28" t="s">
        <v>942</v>
      </c>
      <c r="G227" s="28"/>
      <c r="H227" s="28"/>
      <c r="I227" s="28"/>
      <c r="J227" s="28"/>
      <c r="K227" s="28"/>
      <c r="L227" s="28"/>
      <c r="M227" s="28"/>
      <c r="N227" s="28" t="s">
        <v>206</v>
      </c>
    </row>
    <row r="228" spans="1:14" ht="12.75" customHeight="1">
      <c r="A228" s="48" t="s">
        <v>941</v>
      </c>
      <c r="B228" s="48" t="s">
        <v>2042</v>
      </c>
      <c r="C228" s="28" t="s">
        <v>1996</v>
      </c>
      <c r="D228" s="28"/>
      <c r="E228" s="28"/>
      <c r="F228" s="28"/>
      <c r="G228" s="28"/>
      <c r="H228" s="28" t="s">
        <v>1832</v>
      </c>
      <c r="I228" s="28"/>
      <c r="J228" s="28"/>
      <c r="K228" s="28"/>
      <c r="L228" s="28"/>
      <c r="M228" s="28" t="s">
        <v>1880</v>
      </c>
      <c r="N228" s="28" t="s">
        <v>1344</v>
      </c>
    </row>
    <row r="229" spans="1:14" ht="12.75" customHeight="1">
      <c r="A229" s="48" t="s">
        <v>289</v>
      </c>
      <c r="B229" s="48" t="s">
        <v>2042</v>
      </c>
      <c r="C229" s="28" t="s">
        <v>1083</v>
      </c>
      <c r="D229" s="28" t="s">
        <v>291</v>
      </c>
      <c r="E229" s="28" t="s">
        <v>1281</v>
      </c>
      <c r="F229" s="28" t="s">
        <v>312</v>
      </c>
      <c r="G229" s="28"/>
      <c r="H229" s="28"/>
      <c r="I229" s="28"/>
      <c r="J229" s="28"/>
      <c r="K229" s="28"/>
      <c r="L229" s="28"/>
      <c r="M229" s="28"/>
      <c r="N229" s="28" t="s">
        <v>206</v>
      </c>
    </row>
    <row r="230" spans="1:14" ht="12.75" customHeight="1">
      <c r="A230" s="48" t="s">
        <v>290</v>
      </c>
      <c r="B230" s="48" t="s">
        <v>2042</v>
      </c>
      <c r="C230" s="28"/>
      <c r="D230" s="28" t="s">
        <v>292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5" s="3" customFormat="1" ht="12.75" customHeight="1">
      <c r="A231" s="48" t="s">
        <v>833</v>
      </c>
      <c r="B231" s="48" t="s">
        <v>2042</v>
      </c>
      <c r="C231" s="28" t="s">
        <v>1388</v>
      </c>
      <c r="D231" s="28" t="s">
        <v>832</v>
      </c>
      <c r="E231" s="28" t="s">
        <v>831</v>
      </c>
      <c r="F231" s="28" t="s">
        <v>830</v>
      </c>
      <c r="G231" s="28" t="s">
        <v>829</v>
      </c>
      <c r="H231" s="28"/>
      <c r="I231" s="28">
        <v>2.5</v>
      </c>
      <c r="J231" s="28" t="s">
        <v>1491</v>
      </c>
      <c r="K231" s="28" t="s">
        <v>326</v>
      </c>
      <c r="L231" s="28" t="s">
        <v>1365</v>
      </c>
      <c r="M231" s="28"/>
      <c r="N231" s="28" t="s">
        <v>1344</v>
      </c>
      <c r="O231" s="20"/>
    </row>
    <row r="232" spans="1:14" ht="12.75" customHeight="1">
      <c r="A232" s="48" t="s">
        <v>1172</v>
      </c>
      <c r="B232" s="48" t="s">
        <v>2042</v>
      </c>
      <c r="C232" s="86" t="s">
        <v>419</v>
      </c>
      <c r="D232" s="28" t="s">
        <v>293</v>
      </c>
      <c r="E232" s="48" t="s">
        <v>1816</v>
      </c>
      <c r="F232" s="48" t="s">
        <v>1817</v>
      </c>
      <c r="G232" s="48"/>
      <c r="H232" s="28"/>
      <c r="I232" s="28">
        <v>2.7</v>
      </c>
      <c r="J232" s="28">
        <v>52</v>
      </c>
      <c r="K232" s="28">
        <v>72</v>
      </c>
      <c r="L232" s="28" t="s">
        <v>1604</v>
      </c>
      <c r="M232" s="28"/>
      <c r="N232" s="28" t="s">
        <v>94</v>
      </c>
    </row>
    <row r="233" spans="1:15" s="3" customFormat="1" ht="12.75" customHeight="1">
      <c r="A233" s="48" t="s">
        <v>838</v>
      </c>
      <c r="B233" s="48" t="s">
        <v>2042</v>
      </c>
      <c r="C233" s="28" t="s">
        <v>1388</v>
      </c>
      <c r="D233" s="28" t="s">
        <v>837</v>
      </c>
      <c r="E233" s="28" t="s">
        <v>836</v>
      </c>
      <c r="F233" s="28" t="s">
        <v>835</v>
      </c>
      <c r="G233" s="28" t="s">
        <v>834</v>
      </c>
      <c r="H233" s="28"/>
      <c r="I233" s="28">
        <v>2.5</v>
      </c>
      <c r="J233" s="28" t="s">
        <v>1482</v>
      </c>
      <c r="K233" s="28" t="s">
        <v>326</v>
      </c>
      <c r="L233" s="28" t="s">
        <v>1366</v>
      </c>
      <c r="M233" s="28"/>
      <c r="N233" s="28" t="s">
        <v>1344</v>
      </c>
      <c r="O233" s="20"/>
    </row>
    <row r="234" spans="1:15" s="3" customFormat="1" ht="12.75" customHeight="1">
      <c r="A234" s="48"/>
      <c r="B234" s="4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0"/>
    </row>
    <row r="235" spans="1:15" s="3" customFormat="1" ht="12.75" customHeight="1">
      <c r="A235" s="48" t="s">
        <v>1180</v>
      </c>
      <c r="B235" s="4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0"/>
    </row>
    <row r="236" spans="1:15" s="1" customFormat="1" ht="12.75" customHeight="1">
      <c r="A236" s="48">
        <v>981.3</v>
      </c>
      <c r="B236" s="48" t="s">
        <v>2042</v>
      </c>
      <c r="C236" s="28" t="s">
        <v>1995</v>
      </c>
      <c r="D236" s="28"/>
      <c r="E236" s="28" t="s">
        <v>2047</v>
      </c>
      <c r="F236" s="28" t="s">
        <v>1823</v>
      </c>
      <c r="G236" s="28"/>
      <c r="H236" s="28" t="s">
        <v>1082</v>
      </c>
      <c r="I236" s="28">
        <v>3</v>
      </c>
      <c r="J236" s="28">
        <v>47</v>
      </c>
      <c r="K236" s="28">
        <v>72</v>
      </c>
      <c r="L236" s="28"/>
      <c r="M236" s="28"/>
      <c r="N236" s="28" t="s">
        <v>0</v>
      </c>
      <c r="O236" s="19"/>
    </row>
    <row r="237" spans="1:15" s="1" customFormat="1" ht="12.75" customHeight="1">
      <c r="A237" s="48">
        <v>564.1</v>
      </c>
      <c r="B237" s="48" t="s">
        <v>2042</v>
      </c>
      <c r="C237" s="28" t="s">
        <v>1995</v>
      </c>
      <c r="D237" s="28"/>
      <c r="E237" s="28" t="s">
        <v>1824</v>
      </c>
      <c r="F237" s="28" t="s">
        <v>1825</v>
      </c>
      <c r="G237" s="28"/>
      <c r="H237" s="28" t="s">
        <v>1082</v>
      </c>
      <c r="I237" s="28">
        <v>3</v>
      </c>
      <c r="J237" s="28">
        <v>51</v>
      </c>
      <c r="K237" s="28">
        <v>72</v>
      </c>
      <c r="L237" s="28"/>
      <c r="M237" s="28"/>
      <c r="N237" s="28" t="s">
        <v>0</v>
      </c>
      <c r="O237" s="19"/>
    </row>
    <row r="238" spans="1:15" s="1" customFormat="1" ht="12.75" customHeight="1">
      <c r="A238" s="48">
        <v>589</v>
      </c>
      <c r="B238" s="48" t="s">
        <v>2042</v>
      </c>
      <c r="C238" s="28" t="s">
        <v>1995</v>
      </c>
      <c r="D238" s="28"/>
      <c r="E238" s="28" t="s">
        <v>1826</v>
      </c>
      <c r="F238" s="28" t="s">
        <v>1827</v>
      </c>
      <c r="G238" s="28"/>
      <c r="H238" s="28" t="s">
        <v>1356</v>
      </c>
      <c r="I238" s="28">
        <v>3</v>
      </c>
      <c r="J238" s="28">
        <v>53</v>
      </c>
      <c r="K238" s="28">
        <v>72</v>
      </c>
      <c r="L238" s="28"/>
      <c r="M238" s="28"/>
      <c r="N238" s="28" t="s">
        <v>0</v>
      </c>
      <c r="O238" s="19"/>
    </row>
    <row r="239" spans="1:15" s="1" customFormat="1" ht="12.75" customHeight="1">
      <c r="A239" s="48">
        <v>753</v>
      </c>
      <c r="B239" s="48" t="s">
        <v>2042</v>
      </c>
      <c r="C239" s="28" t="s">
        <v>1995</v>
      </c>
      <c r="D239" s="28"/>
      <c r="E239" s="28" t="s">
        <v>1828</v>
      </c>
      <c r="F239" s="28" t="s">
        <v>1829</v>
      </c>
      <c r="G239" s="28"/>
      <c r="H239" s="28" t="s">
        <v>1082</v>
      </c>
      <c r="I239" s="28">
        <v>3</v>
      </c>
      <c r="J239" s="28">
        <v>53</v>
      </c>
      <c r="K239" s="28">
        <v>72</v>
      </c>
      <c r="L239" s="28"/>
      <c r="M239" s="28"/>
      <c r="N239" s="28" t="s">
        <v>0</v>
      </c>
      <c r="O239" s="19"/>
    </row>
    <row r="240" spans="1:15" s="1" customFormat="1" ht="12.75" customHeight="1">
      <c r="A240" s="48"/>
      <c r="B240" s="4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19"/>
    </row>
    <row r="241" spans="1:14" ht="12.75" customHeight="1">
      <c r="A241" s="48"/>
      <c r="B241" s="85"/>
      <c r="C241" s="85" t="s">
        <v>1993</v>
      </c>
      <c r="D241" s="47" t="s">
        <v>90</v>
      </c>
      <c r="E241" s="47"/>
      <c r="F241" s="47"/>
      <c r="G241" s="47"/>
      <c r="H241" s="47" t="s">
        <v>1328</v>
      </c>
      <c r="I241" s="47"/>
      <c r="J241" s="47"/>
      <c r="K241" s="47"/>
      <c r="L241" s="47"/>
      <c r="M241" s="47"/>
      <c r="N241" s="28"/>
    </row>
    <row r="242" spans="1:14" ht="12.75" customHeight="1">
      <c r="A242" s="85" t="s">
        <v>1993</v>
      </c>
      <c r="B242" s="85" t="s">
        <v>91</v>
      </c>
      <c r="C242" s="85" t="s">
        <v>1994</v>
      </c>
      <c r="D242" s="47" t="s">
        <v>1176</v>
      </c>
      <c r="E242" s="47" t="s">
        <v>1325</v>
      </c>
      <c r="F242" s="47" t="s">
        <v>1326</v>
      </c>
      <c r="G242" s="47" t="s">
        <v>1327</v>
      </c>
      <c r="H242" s="47" t="s">
        <v>1329</v>
      </c>
      <c r="I242" s="47" t="s">
        <v>1330</v>
      </c>
      <c r="J242" s="47" t="s">
        <v>1331</v>
      </c>
      <c r="K242" s="47" t="s">
        <v>1332</v>
      </c>
      <c r="L242" s="47" t="s">
        <v>1333</v>
      </c>
      <c r="M242" s="47" t="s">
        <v>1334</v>
      </c>
      <c r="N242" s="47" t="s">
        <v>1346</v>
      </c>
    </row>
    <row r="243" spans="1:14" ht="13.5" customHeight="1">
      <c r="A243" s="48" t="s">
        <v>377</v>
      </c>
      <c r="B243" s="48" t="s">
        <v>1472</v>
      </c>
      <c r="C243" s="86" t="s">
        <v>419</v>
      </c>
      <c r="D243" s="28" t="s">
        <v>94</v>
      </c>
      <c r="E243" s="28" t="s">
        <v>378</v>
      </c>
      <c r="F243" s="28" t="s">
        <v>379</v>
      </c>
      <c r="G243" s="28"/>
      <c r="H243" s="28"/>
      <c r="I243" s="28">
        <v>2.7</v>
      </c>
      <c r="J243" s="28">
        <v>52</v>
      </c>
      <c r="K243" s="28">
        <v>72</v>
      </c>
      <c r="L243" s="28" t="s">
        <v>1604</v>
      </c>
      <c r="M243" s="28"/>
      <c r="N243" s="28" t="s">
        <v>94</v>
      </c>
    </row>
    <row r="244" spans="1:15" s="3" customFormat="1" ht="13.5" customHeight="1">
      <c r="A244" s="48" t="s">
        <v>877</v>
      </c>
      <c r="B244" s="48" t="s">
        <v>1472</v>
      </c>
      <c r="C244" s="28" t="s">
        <v>1388</v>
      </c>
      <c r="D244" s="28" t="s">
        <v>1818</v>
      </c>
      <c r="E244" s="28" t="s">
        <v>676</v>
      </c>
      <c r="F244" s="28" t="s">
        <v>677</v>
      </c>
      <c r="G244" s="28"/>
      <c r="H244" s="28"/>
      <c r="I244" s="28">
        <v>2.5</v>
      </c>
      <c r="J244" s="28" t="s">
        <v>1482</v>
      </c>
      <c r="K244" s="28" t="s">
        <v>326</v>
      </c>
      <c r="L244" s="28" t="s">
        <v>1367</v>
      </c>
      <c r="M244" s="28"/>
      <c r="N244" s="28" t="s">
        <v>1344</v>
      </c>
      <c r="O244" s="20"/>
    </row>
    <row r="245" spans="1:15" s="3" customFormat="1" ht="13.5" customHeight="1">
      <c r="A245" s="48" t="s">
        <v>877</v>
      </c>
      <c r="B245" s="48" t="s">
        <v>1472</v>
      </c>
      <c r="C245" s="28" t="s">
        <v>1083</v>
      </c>
      <c r="D245" s="28" t="s">
        <v>1818</v>
      </c>
      <c r="E245" s="28" t="s">
        <v>1282</v>
      </c>
      <c r="F245" s="28" t="s">
        <v>1034</v>
      </c>
      <c r="G245" s="28"/>
      <c r="H245" s="28"/>
      <c r="I245" s="28"/>
      <c r="J245" s="28"/>
      <c r="K245" s="28"/>
      <c r="L245" s="28"/>
      <c r="M245" s="28"/>
      <c r="N245" s="28" t="s">
        <v>206</v>
      </c>
      <c r="O245" s="20"/>
    </row>
    <row r="246" spans="1:15" s="3" customFormat="1" ht="27" customHeight="1">
      <c r="A246" s="48" t="s">
        <v>877</v>
      </c>
      <c r="B246" s="48" t="s">
        <v>1472</v>
      </c>
      <c r="C246" s="28" t="s">
        <v>1996</v>
      </c>
      <c r="D246" s="28" t="s">
        <v>1818</v>
      </c>
      <c r="E246" s="28"/>
      <c r="F246" s="28"/>
      <c r="G246" s="28"/>
      <c r="H246" s="28" t="s">
        <v>1915</v>
      </c>
      <c r="I246" s="28"/>
      <c r="J246" s="28"/>
      <c r="K246" s="28"/>
      <c r="L246" s="28"/>
      <c r="M246" s="28" t="s">
        <v>1770</v>
      </c>
      <c r="N246" s="28" t="s">
        <v>1344</v>
      </c>
      <c r="O246" s="20"/>
    </row>
    <row r="247" spans="1:15" s="3" customFormat="1" ht="13.5" customHeight="1">
      <c r="A247" s="48" t="s">
        <v>327</v>
      </c>
      <c r="B247" s="48" t="s">
        <v>1472</v>
      </c>
      <c r="C247" s="28" t="s">
        <v>1083</v>
      </c>
      <c r="D247" s="28"/>
      <c r="E247" s="28" t="s">
        <v>1280</v>
      </c>
      <c r="F247" s="28" t="s">
        <v>330</v>
      </c>
      <c r="G247" s="28"/>
      <c r="H247" s="28"/>
      <c r="I247" s="28"/>
      <c r="J247" s="28"/>
      <c r="K247" s="28"/>
      <c r="L247" s="28"/>
      <c r="M247" s="28"/>
      <c r="N247" s="28" t="s">
        <v>206</v>
      </c>
      <c r="O247" s="20"/>
    </row>
    <row r="248" spans="1:15" s="3" customFormat="1" ht="13.5" customHeight="1">
      <c r="A248" s="48" t="s">
        <v>328</v>
      </c>
      <c r="B248" s="48" t="s">
        <v>1472</v>
      </c>
      <c r="C248" s="28"/>
      <c r="D248" s="28" t="s">
        <v>331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0"/>
    </row>
    <row r="249" spans="1:15" s="3" customFormat="1" ht="12.75" customHeight="1">
      <c r="A249" s="48" t="s">
        <v>678</v>
      </c>
      <c r="B249" s="48" t="s">
        <v>1472</v>
      </c>
      <c r="C249" s="28" t="s">
        <v>1388</v>
      </c>
      <c r="D249" s="28" t="s">
        <v>679</v>
      </c>
      <c r="E249" s="28" t="s">
        <v>680</v>
      </c>
      <c r="F249" s="28" t="s">
        <v>681</v>
      </c>
      <c r="G249" s="28"/>
      <c r="H249" s="28"/>
      <c r="I249" s="28">
        <v>2.5</v>
      </c>
      <c r="J249" s="28" t="s">
        <v>1482</v>
      </c>
      <c r="K249" s="28" t="s">
        <v>326</v>
      </c>
      <c r="L249" s="28" t="s">
        <v>332</v>
      </c>
      <c r="M249" s="28"/>
      <c r="N249" s="28" t="s">
        <v>1344</v>
      </c>
      <c r="O249" s="20"/>
    </row>
    <row r="250" spans="1:14" ht="12.75" customHeight="1">
      <c r="A250" s="48" t="s">
        <v>801</v>
      </c>
      <c r="B250" s="48" t="s">
        <v>1472</v>
      </c>
      <c r="C250" s="86" t="s">
        <v>419</v>
      </c>
      <c r="D250" s="28"/>
      <c r="E250" s="48" t="s">
        <v>1821</v>
      </c>
      <c r="F250" s="48" t="s">
        <v>1822</v>
      </c>
      <c r="G250" s="48"/>
      <c r="H250" s="48"/>
      <c r="I250" s="48">
        <v>2</v>
      </c>
      <c r="J250" s="28">
        <v>52</v>
      </c>
      <c r="K250" s="28">
        <v>72</v>
      </c>
      <c r="L250" s="28" t="s">
        <v>1604</v>
      </c>
      <c r="M250" s="28"/>
      <c r="N250" s="28" t="s">
        <v>94</v>
      </c>
    </row>
    <row r="251" spans="1:15" s="3" customFormat="1" ht="12.75" customHeight="1">
      <c r="A251" s="48" t="s">
        <v>682</v>
      </c>
      <c r="B251" s="48" t="s">
        <v>1472</v>
      </c>
      <c r="C251" s="28" t="s">
        <v>1388</v>
      </c>
      <c r="D251" s="28" t="s">
        <v>683</v>
      </c>
      <c r="E251" s="28" t="s">
        <v>684</v>
      </c>
      <c r="F251" s="28" t="s">
        <v>685</v>
      </c>
      <c r="G251" s="28" t="s">
        <v>686</v>
      </c>
      <c r="H251" s="28"/>
      <c r="I251" s="28">
        <v>2.5</v>
      </c>
      <c r="J251" s="28" t="s">
        <v>1482</v>
      </c>
      <c r="K251" s="28" t="s">
        <v>326</v>
      </c>
      <c r="L251" s="28" t="s">
        <v>1368</v>
      </c>
      <c r="M251" s="28"/>
      <c r="N251" s="28" t="s">
        <v>1344</v>
      </c>
      <c r="O251" s="20"/>
    </row>
    <row r="252" spans="1:15" s="2" customFormat="1" ht="12.75" customHeight="1">
      <c r="A252" s="48" t="s">
        <v>687</v>
      </c>
      <c r="B252" s="48" t="s">
        <v>1472</v>
      </c>
      <c r="C252" s="28" t="s">
        <v>1388</v>
      </c>
      <c r="D252" s="28" t="s">
        <v>688</v>
      </c>
      <c r="E252" s="28" t="s">
        <v>689</v>
      </c>
      <c r="F252" s="28" t="s">
        <v>690</v>
      </c>
      <c r="G252" s="28" t="s">
        <v>691</v>
      </c>
      <c r="H252" s="28"/>
      <c r="I252" s="28">
        <v>2.5</v>
      </c>
      <c r="J252" s="28">
        <v>59.3</v>
      </c>
      <c r="K252" s="28">
        <v>72</v>
      </c>
      <c r="L252" s="28" t="s">
        <v>1369</v>
      </c>
      <c r="M252" s="28"/>
      <c r="N252" s="28" t="s">
        <v>1344</v>
      </c>
      <c r="O252" s="20"/>
    </row>
    <row r="253" spans="1:15" s="2" customFormat="1" ht="12.75" customHeight="1">
      <c r="A253" s="48" t="s">
        <v>687</v>
      </c>
      <c r="B253" s="48" t="s">
        <v>1472</v>
      </c>
      <c r="C253" s="28" t="s">
        <v>1083</v>
      </c>
      <c r="D253" s="28" t="s">
        <v>688</v>
      </c>
      <c r="E253" s="28" t="s">
        <v>1283</v>
      </c>
      <c r="F253" s="28" t="s">
        <v>1035</v>
      </c>
      <c r="G253" s="28"/>
      <c r="H253" s="28"/>
      <c r="I253" s="28"/>
      <c r="J253" s="28"/>
      <c r="K253" s="28"/>
      <c r="L253" s="28"/>
      <c r="M253" s="28"/>
      <c r="N253" s="28" t="s">
        <v>206</v>
      </c>
      <c r="O253" s="20"/>
    </row>
    <row r="254" spans="1:14" ht="12.75" customHeight="1">
      <c r="A254" s="4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</row>
    <row r="255" spans="1:14" ht="12.75" customHeight="1">
      <c r="A255" s="4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</row>
    <row r="256" spans="1:14" ht="12.75" customHeight="1">
      <c r="A256" s="4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</row>
    <row r="257" spans="1:14" ht="12.75" customHeight="1">
      <c r="A257" s="4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</row>
    <row r="258" spans="1:14" ht="12.75" customHeight="1">
      <c r="A258" s="125" t="s">
        <v>1727</v>
      </c>
      <c r="B258" s="126"/>
      <c r="C258" s="126"/>
      <c r="D258" s="127"/>
      <c r="E258" s="28"/>
      <c r="F258" s="28"/>
      <c r="G258" s="28"/>
      <c r="H258" s="28"/>
      <c r="I258" s="28"/>
      <c r="J258" s="28"/>
      <c r="K258" s="28"/>
      <c r="L258" s="28"/>
      <c r="M258" s="28"/>
      <c r="N258" s="28"/>
    </row>
    <row r="259" spans="1:14" ht="12.75" customHeight="1">
      <c r="A259" s="48"/>
      <c r="B259" s="85"/>
      <c r="C259" s="85" t="s">
        <v>1993</v>
      </c>
      <c r="D259" s="47" t="s">
        <v>90</v>
      </c>
      <c r="E259" s="47"/>
      <c r="F259" s="47"/>
      <c r="G259" s="47"/>
      <c r="H259" s="47" t="s">
        <v>1328</v>
      </c>
      <c r="I259" s="47"/>
      <c r="J259" s="47"/>
      <c r="K259" s="47"/>
      <c r="L259" s="47"/>
      <c r="M259" s="47"/>
      <c r="N259" s="28"/>
    </row>
    <row r="260" spans="1:14" ht="12.75" customHeight="1">
      <c r="A260" s="85" t="s">
        <v>1993</v>
      </c>
      <c r="B260" s="85" t="s">
        <v>91</v>
      </c>
      <c r="C260" s="85" t="s">
        <v>1994</v>
      </c>
      <c r="D260" s="47" t="s">
        <v>1176</v>
      </c>
      <c r="E260" s="47" t="s">
        <v>1325</v>
      </c>
      <c r="F260" s="47" t="s">
        <v>1326</v>
      </c>
      <c r="G260" s="47" t="s">
        <v>1327</v>
      </c>
      <c r="H260" s="47" t="s">
        <v>1329</v>
      </c>
      <c r="I260" s="47" t="s">
        <v>1330</v>
      </c>
      <c r="J260" s="47" t="s">
        <v>1331</v>
      </c>
      <c r="K260" s="47" t="s">
        <v>1332</v>
      </c>
      <c r="L260" s="47" t="s">
        <v>1333</v>
      </c>
      <c r="M260" s="47" t="s">
        <v>1334</v>
      </c>
      <c r="N260" s="47" t="s">
        <v>1346</v>
      </c>
    </row>
    <row r="261" spans="1:15" s="3" customFormat="1" ht="12.75" customHeight="1">
      <c r="A261" s="48" t="s">
        <v>696</v>
      </c>
      <c r="B261" s="48" t="s">
        <v>1473</v>
      </c>
      <c r="C261" s="28" t="s">
        <v>1388</v>
      </c>
      <c r="D261" s="28" t="s">
        <v>697</v>
      </c>
      <c r="E261" s="28" t="s">
        <v>698</v>
      </c>
      <c r="F261" s="28" t="s">
        <v>699</v>
      </c>
      <c r="G261" s="28" t="s">
        <v>700</v>
      </c>
      <c r="H261" s="28"/>
      <c r="I261" s="28">
        <v>2.5</v>
      </c>
      <c r="J261" s="28" t="s">
        <v>701</v>
      </c>
      <c r="K261" s="28"/>
      <c r="L261" s="28">
        <v>244</v>
      </c>
      <c r="M261" s="28">
        <v>369</v>
      </c>
      <c r="N261" s="28" t="s">
        <v>1344</v>
      </c>
      <c r="O261" s="20"/>
    </row>
    <row r="262" spans="1:15" s="3" customFormat="1" ht="12.75" customHeight="1">
      <c r="A262" s="48" t="s">
        <v>696</v>
      </c>
      <c r="B262" s="48" t="s">
        <v>1473</v>
      </c>
      <c r="C262" s="28" t="s">
        <v>1083</v>
      </c>
      <c r="D262" s="28" t="s">
        <v>697</v>
      </c>
      <c r="E262" s="28" t="s">
        <v>1284</v>
      </c>
      <c r="F262" s="28" t="s">
        <v>879</v>
      </c>
      <c r="G262" s="28"/>
      <c r="H262" s="28"/>
      <c r="I262" s="28"/>
      <c r="J262" s="28"/>
      <c r="K262" s="28"/>
      <c r="L262" s="28"/>
      <c r="M262" s="28"/>
      <c r="N262" s="28" t="s">
        <v>206</v>
      </c>
      <c r="O262" s="20"/>
    </row>
    <row r="263" spans="1:14" ht="12.75" customHeight="1">
      <c r="A263" s="48" t="s">
        <v>333</v>
      </c>
      <c r="B263" s="48" t="s">
        <v>1473</v>
      </c>
      <c r="C263" s="49" t="s">
        <v>1083</v>
      </c>
      <c r="D263" s="28"/>
      <c r="E263" s="28" t="s">
        <v>335</v>
      </c>
      <c r="F263" s="28" t="s">
        <v>1285</v>
      </c>
      <c r="G263" s="28"/>
      <c r="H263" s="28"/>
      <c r="I263" s="28"/>
      <c r="J263" s="28"/>
      <c r="K263" s="28"/>
      <c r="L263" s="28"/>
      <c r="M263" s="28"/>
      <c r="N263" s="28" t="s">
        <v>206</v>
      </c>
    </row>
    <row r="264" spans="1:15" ht="12.75" customHeight="1">
      <c r="A264" s="48" t="s">
        <v>299</v>
      </c>
      <c r="B264" s="48" t="s">
        <v>1473</v>
      </c>
      <c r="C264" s="86" t="s">
        <v>419</v>
      </c>
      <c r="D264" s="28" t="s">
        <v>1575</v>
      </c>
      <c r="E264" s="28" t="s">
        <v>1576</v>
      </c>
      <c r="F264" s="28" t="s">
        <v>1577</v>
      </c>
      <c r="G264" s="28"/>
      <c r="H264" s="28"/>
      <c r="I264" s="28">
        <v>2.7</v>
      </c>
      <c r="J264" s="28">
        <v>52</v>
      </c>
      <c r="K264" s="28">
        <v>72</v>
      </c>
      <c r="L264" s="28" t="s">
        <v>1604</v>
      </c>
      <c r="M264" s="28"/>
      <c r="N264" s="28" t="s">
        <v>94</v>
      </c>
      <c r="O264" s="21"/>
    </row>
    <row r="265" spans="1:14" ht="12.75" customHeight="1">
      <c r="A265" s="48" t="s">
        <v>334</v>
      </c>
      <c r="B265" s="48" t="s">
        <v>1473</v>
      </c>
      <c r="C265" s="49"/>
      <c r="D265" s="28" t="s">
        <v>336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</row>
    <row r="266" spans="1:15" s="3" customFormat="1" ht="12.75" customHeight="1">
      <c r="A266" s="48" t="s">
        <v>702</v>
      </c>
      <c r="B266" s="48" t="s">
        <v>1473</v>
      </c>
      <c r="C266" s="28" t="s">
        <v>1388</v>
      </c>
      <c r="D266" s="28" t="s">
        <v>1632</v>
      </c>
      <c r="E266" s="28" t="s">
        <v>703</v>
      </c>
      <c r="F266" s="28" t="s">
        <v>704</v>
      </c>
      <c r="G266" s="28" t="s">
        <v>705</v>
      </c>
      <c r="H266" s="28"/>
      <c r="I266" s="28">
        <v>2.5</v>
      </c>
      <c r="J266" s="28" t="s">
        <v>706</v>
      </c>
      <c r="K266" s="28"/>
      <c r="L266" s="28">
        <v>588</v>
      </c>
      <c r="M266" s="28">
        <v>122</v>
      </c>
      <c r="N266" s="28" t="s">
        <v>1344</v>
      </c>
      <c r="O266" s="20"/>
    </row>
    <row r="267" spans="1:15" ht="12.75" customHeight="1">
      <c r="A267" s="48" t="s">
        <v>295</v>
      </c>
      <c r="B267" s="48" t="s">
        <v>1473</v>
      </c>
      <c r="C267" s="86" t="s">
        <v>419</v>
      </c>
      <c r="D267" s="28" t="s">
        <v>1554</v>
      </c>
      <c r="E267" s="28" t="s">
        <v>1555</v>
      </c>
      <c r="F267" s="28" t="s">
        <v>1556</v>
      </c>
      <c r="G267" s="28"/>
      <c r="H267" s="28"/>
      <c r="I267" s="28">
        <v>3.5</v>
      </c>
      <c r="J267" s="28">
        <v>52</v>
      </c>
      <c r="K267" s="28">
        <v>72</v>
      </c>
      <c r="L267" s="28" t="s">
        <v>1604</v>
      </c>
      <c r="M267" s="28"/>
      <c r="N267" s="28" t="s">
        <v>94</v>
      </c>
      <c r="O267" s="21"/>
    </row>
    <row r="268" spans="1:14" ht="12.75" customHeight="1">
      <c r="A268" s="48" t="s">
        <v>1166</v>
      </c>
      <c r="B268" s="48" t="s">
        <v>1473</v>
      </c>
      <c r="C268" s="49" t="s">
        <v>1995</v>
      </c>
      <c r="D268" s="28" t="s">
        <v>1629</v>
      </c>
      <c r="E268" s="28" t="s">
        <v>1630</v>
      </c>
      <c r="F268" s="28" t="s">
        <v>1631</v>
      </c>
      <c r="G268" s="28"/>
      <c r="H268" s="28" t="s">
        <v>827</v>
      </c>
      <c r="I268" s="28">
        <v>3.5</v>
      </c>
      <c r="J268" s="28">
        <v>52</v>
      </c>
      <c r="K268" s="28">
        <v>72</v>
      </c>
      <c r="L268" s="28"/>
      <c r="M268" s="28"/>
      <c r="N268" s="28" t="s">
        <v>94</v>
      </c>
    </row>
    <row r="269" spans="1:14" ht="12.75" customHeight="1">
      <c r="A269" s="48" t="s">
        <v>1166</v>
      </c>
      <c r="B269" s="48" t="s">
        <v>1473</v>
      </c>
      <c r="C269" s="49" t="s">
        <v>1083</v>
      </c>
      <c r="D269" s="28" t="s">
        <v>1629</v>
      </c>
      <c r="E269" s="28" t="s">
        <v>1286</v>
      </c>
      <c r="F269" s="28" t="s">
        <v>878</v>
      </c>
      <c r="G269" s="28"/>
      <c r="H269" s="28"/>
      <c r="I269" s="28"/>
      <c r="J269" s="28"/>
      <c r="K269" s="28"/>
      <c r="L269" s="28"/>
      <c r="M269" s="28"/>
      <c r="N269" s="28" t="s">
        <v>206</v>
      </c>
    </row>
    <row r="270" spans="1:15" s="3" customFormat="1" ht="12.75" customHeight="1">
      <c r="A270" s="48" t="s">
        <v>707</v>
      </c>
      <c r="B270" s="48" t="s">
        <v>1473</v>
      </c>
      <c r="C270" s="28" t="s">
        <v>1388</v>
      </c>
      <c r="D270" s="28" t="s">
        <v>708</v>
      </c>
      <c r="E270" s="28" t="s">
        <v>709</v>
      </c>
      <c r="F270" s="28" t="s">
        <v>710</v>
      </c>
      <c r="G270" s="28" t="s">
        <v>711</v>
      </c>
      <c r="H270" s="28"/>
      <c r="I270" s="28">
        <v>2.5</v>
      </c>
      <c r="J270" s="28" t="s">
        <v>706</v>
      </c>
      <c r="K270" s="28"/>
      <c r="L270" s="28">
        <v>206</v>
      </c>
      <c r="M270" s="28">
        <v>529</v>
      </c>
      <c r="N270" s="28" t="s">
        <v>1344</v>
      </c>
      <c r="O270" s="20"/>
    </row>
    <row r="271" spans="1:15" s="3" customFormat="1" ht="12.75" customHeight="1">
      <c r="A271" s="48" t="s">
        <v>707</v>
      </c>
      <c r="B271" s="48" t="s">
        <v>1473</v>
      </c>
      <c r="C271" s="28" t="s">
        <v>1083</v>
      </c>
      <c r="D271" s="28" t="s">
        <v>708</v>
      </c>
      <c r="E271" s="28" t="s">
        <v>1287</v>
      </c>
      <c r="F271" s="28" t="s">
        <v>1036</v>
      </c>
      <c r="G271" s="28"/>
      <c r="H271" s="28"/>
      <c r="I271" s="28"/>
      <c r="J271" s="28"/>
      <c r="K271" s="28"/>
      <c r="L271" s="28"/>
      <c r="M271" s="28"/>
      <c r="N271" s="28" t="s">
        <v>206</v>
      </c>
      <c r="O271" s="20"/>
    </row>
    <row r="272" spans="1:14" ht="12.75" customHeight="1">
      <c r="A272" s="48" t="s">
        <v>818</v>
      </c>
      <c r="B272" s="48" t="s">
        <v>1473</v>
      </c>
      <c r="C272" s="49" t="s">
        <v>1995</v>
      </c>
      <c r="D272" s="28" t="s">
        <v>1626</v>
      </c>
      <c r="E272" s="28" t="s">
        <v>1627</v>
      </c>
      <c r="F272" s="28" t="s">
        <v>1628</v>
      </c>
      <c r="G272" s="28"/>
      <c r="H272" s="28" t="s">
        <v>826</v>
      </c>
      <c r="I272" s="28">
        <v>2.7</v>
      </c>
      <c r="J272" s="28">
        <v>52</v>
      </c>
      <c r="K272" s="28">
        <v>72</v>
      </c>
      <c r="L272" s="28"/>
      <c r="M272" s="28"/>
      <c r="N272" s="28" t="s">
        <v>94</v>
      </c>
    </row>
    <row r="273" spans="1:14" ht="12.75" customHeight="1">
      <c r="A273" s="48" t="s">
        <v>337</v>
      </c>
      <c r="B273" s="48" t="s">
        <v>1473</v>
      </c>
      <c r="C273" s="49" t="s">
        <v>1083</v>
      </c>
      <c r="D273" s="28" t="s">
        <v>338</v>
      </c>
      <c r="E273" s="28" t="s">
        <v>1288</v>
      </c>
      <c r="F273" s="28" t="s">
        <v>339</v>
      </c>
      <c r="G273" s="28"/>
      <c r="H273" s="28"/>
      <c r="I273" s="28"/>
      <c r="J273" s="28"/>
      <c r="K273" s="28"/>
      <c r="L273" s="28"/>
      <c r="M273" s="28"/>
      <c r="N273" s="28" t="s">
        <v>206</v>
      </c>
    </row>
    <row r="274" spans="1:14" ht="12.75" customHeight="1">
      <c r="A274" s="48" t="s">
        <v>337</v>
      </c>
      <c r="B274" s="48" t="s">
        <v>1473</v>
      </c>
      <c r="C274" s="49" t="s">
        <v>1996</v>
      </c>
      <c r="D274" s="28" t="s">
        <v>338</v>
      </c>
      <c r="E274" s="28"/>
      <c r="F274" s="28"/>
      <c r="G274" s="28"/>
      <c r="H274" s="28" t="s">
        <v>1832</v>
      </c>
      <c r="I274" s="28"/>
      <c r="J274" s="28"/>
      <c r="K274" s="28"/>
      <c r="L274" s="28"/>
      <c r="M274" s="28" t="s">
        <v>1844</v>
      </c>
      <c r="N274" s="28" t="s">
        <v>1344</v>
      </c>
    </row>
    <row r="275" spans="1:14" ht="12.75" customHeight="1">
      <c r="A275" s="4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1:14" ht="12.75" customHeight="1">
      <c r="A276" s="48"/>
      <c r="B276" s="85"/>
      <c r="C276" s="85" t="s">
        <v>1993</v>
      </c>
      <c r="D276" s="47" t="s">
        <v>90</v>
      </c>
      <c r="E276" s="47"/>
      <c r="F276" s="47"/>
      <c r="G276" s="47"/>
      <c r="H276" s="47" t="s">
        <v>1328</v>
      </c>
      <c r="I276" s="47"/>
      <c r="J276" s="47"/>
      <c r="K276" s="47"/>
      <c r="L276" s="47"/>
      <c r="M276" s="47"/>
      <c r="N276" s="28"/>
    </row>
    <row r="277" spans="1:14" ht="12.75" customHeight="1">
      <c r="A277" s="85" t="s">
        <v>1993</v>
      </c>
      <c r="B277" s="85" t="s">
        <v>91</v>
      </c>
      <c r="C277" s="85" t="s">
        <v>1994</v>
      </c>
      <c r="D277" s="47" t="s">
        <v>1176</v>
      </c>
      <c r="E277" s="47" t="s">
        <v>1325</v>
      </c>
      <c r="F277" s="47" t="s">
        <v>1326</v>
      </c>
      <c r="G277" s="47" t="s">
        <v>1327</v>
      </c>
      <c r="H277" s="47" t="s">
        <v>1329</v>
      </c>
      <c r="I277" s="47" t="s">
        <v>1330</v>
      </c>
      <c r="J277" s="47" t="s">
        <v>1331</v>
      </c>
      <c r="K277" s="47" t="s">
        <v>1332</v>
      </c>
      <c r="L277" s="47" t="s">
        <v>1333</v>
      </c>
      <c r="M277" s="47" t="s">
        <v>1334</v>
      </c>
      <c r="N277" s="47" t="s">
        <v>1346</v>
      </c>
    </row>
    <row r="278" spans="1:15" s="6" customFormat="1" ht="12.75" customHeight="1">
      <c r="A278" s="48" t="s">
        <v>342</v>
      </c>
      <c r="B278" s="48" t="s">
        <v>1444</v>
      </c>
      <c r="C278" s="48" t="s">
        <v>1083</v>
      </c>
      <c r="D278" s="48" t="s">
        <v>356</v>
      </c>
      <c r="E278" s="28" t="s">
        <v>1289</v>
      </c>
      <c r="F278" s="28" t="s">
        <v>863</v>
      </c>
      <c r="G278" s="28"/>
      <c r="H278" s="28"/>
      <c r="I278" s="28"/>
      <c r="J278" s="28"/>
      <c r="K278" s="28"/>
      <c r="L278" s="28"/>
      <c r="M278" s="28"/>
      <c r="N278" s="28" t="s">
        <v>206</v>
      </c>
      <c r="O278" s="23"/>
    </row>
    <row r="279" spans="1:15" s="6" customFormat="1" ht="12.75" customHeight="1">
      <c r="A279" s="48" t="s">
        <v>342</v>
      </c>
      <c r="B279" s="48" t="s">
        <v>1444</v>
      </c>
      <c r="C279" s="48" t="s">
        <v>1996</v>
      </c>
      <c r="D279" s="48" t="s">
        <v>356</v>
      </c>
      <c r="E279" s="28"/>
      <c r="F279" s="28"/>
      <c r="G279" s="28"/>
      <c r="H279" s="28" t="s">
        <v>1832</v>
      </c>
      <c r="I279" s="28"/>
      <c r="J279" s="28"/>
      <c r="K279" s="28"/>
      <c r="L279" s="28"/>
      <c r="M279" s="28" t="s">
        <v>1903</v>
      </c>
      <c r="N279" s="28" t="s">
        <v>1780</v>
      </c>
      <c r="O279" s="23"/>
    </row>
    <row r="280" spans="1:15" s="6" customFormat="1" ht="12.75" customHeight="1">
      <c r="A280" s="48" t="s">
        <v>810</v>
      </c>
      <c r="B280" s="48" t="s">
        <v>1444</v>
      </c>
      <c r="C280" s="48"/>
      <c r="D280" s="48" t="s">
        <v>357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3"/>
    </row>
    <row r="281" spans="1:15" s="6" customFormat="1" ht="12.75" customHeight="1">
      <c r="A281" s="48" t="s">
        <v>343</v>
      </c>
      <c r="B281" s="48" t="s">
        <v>1444</v>
      </c>
      <c r="C281" s="48"/>
      <c r="D281" s="48" t="s">
        <v>358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3"/>
    </row>
    <row r="282" spans="1:15" s="6" customFormat="1" ht="27" customHeight="1">
      <c r="A282" s="48" t="s">
        <v>341</v>
      </c>
      <c r="B282" s="48" t="s">
        <v>1444</v>
      </c>
      <c r="C282" s="48" t="s">
        <v>1388</v>
      </c>
      <c r="D282" s="48"/>
      <c r="E282" s="28" t="s">
        <v>1925</v>
      </c>
      <c r="F282" s="28" t="s">
        <v>1926</v>
      </c>
      <c r="G282" s="28"/>
      <c r="H282" s="28"/>
      <c r="I282" s="28">
        <v>2.5</v>
      </c>
      <c r="J282" s="28"/>
      <c r="K282" s="28"/>
      <c r="L282" s="28" t="s">
        <v>1064</v>
      </c>
      <c r="M282" s="28"/>
      <c r="N282" s="28" t="s">
        <v>1347</v>
      </c>
      <c r="O282" s="23"/>
    </row>
    <row r="283" spans="1:15" s="6" customFormat="1" ht="12.75" customHeight="1">
      <c r="A283" s="48" t="s">
        <v>344</v>
      </c>
      <c r="B283" s="48" t="s">
        <v>1444</v>
      </c>
      <c r="C283" s="48"/>
      <c r="D283" s="48" t="s">
        <v>359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3"/>
    </row>
    <row r="284" spans="1:14" ht="12.75" customHeight="1">
      <c r="A284" s="48" t="s">
        <v>345</v>
      </c>
      <c r="B284" s="48" t="s">
        <v>1444</v>
      </c>
      <c r="C284" s="48"/>
      <c r="D284" s="48" t="s">
        <v>360</v>
      </c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1:15" s="2" customFormat="1" ht="12.75" customHeight="1">
      <c r="A285" s="48" t="s">
        <v>712</v>
      </c>
      <c r="B285" s="48" t="s">
        <v>1444</v>
      </c>
      <c r="C285" s="28" t="s">
        <v>1388</v>
      </c>
      <c r="D285" s="28" t="s">
        <v>713</v>
      </c>
      <c r="E285" s="28" t="s">
        <v>714</v>
      </c>
      <c r="F285" s="28" t="s">
        <v>715</v>
      </c>
      <c r="G285" s="28" t="s">
        <v>716</v>
      </c>
      <c r="H285" s="28"/>
      <c r="I285" s="28">
        <v>2.5</v>
      </c>
      <c r="J285" s="28">
        <v>64.3</v>
      </c>
      <c r="K285" s="28"/>
      <c r="L285" s="28">
        <v>182</v>
      </c>
      <c r="M285" s="28">
        <v>331</v>
      </c>
      <c r="N285" s="28" t="s">
        <v>1344</v>
      </c>
      <c r="O285" s="20"/>
    </row>
    <row r="286" spans="1:15" s="2" customFormat="1" ht="12.75" customHeight="1">
      <c r="A286" s="48" t="s">
        <v>717</v>
      </c>
      <c r="B286" s="48" t="s">
        <v>1444</v>
      </c>
      <c r="C286" s="28" t="s">
        <v>1388</v>
      </c>
      <c r="D286" s="28" t="s">
        <v>718</v>
      </c>
      <c r="E286" s="28" t="s">
        <v>719</v>
      </c>
      <c r="F286" s="28" t="s">
        <v>720</v>
      </c>
      <c r="G286" s="28" t="s">
        <v>721</v>
      </c>
      <c r="H286" s="28"/>
      <c r="I286" s="28">
        <v>2.5</v>
      </c>
      <c r="J286" s="28" t="s">
        <v>1482</v>
      </c>
      <c r="K286" s="28"/>
      <c r="L286" s="28">
        <v>578</v>
      </c>
      <c r="M286" s="28">
        <v>411</v>
      </c>
      <c r="N286" s="28" t="s">
        <v>1344</v>
      </c>
      <c r="O286" s="20"/>
    </row>
    <row r="287" spans="1:15" s="2" customFormat="1" ht="12.75" customHeight="1">
      <c r="A287" s="48" t="s">
        <v>717</v>
      </c>
      <c r="B287" s="48" t="s">
        <v>1444</v>
      </c>
      <c r="C287" s="28" t="s">
        <v>1996</v>
      </c>
      <c r="D287" s="28" t="s">
        <v>718</v>
      </c>
      <c r="E287" s="28"/>
      <c r="F287" s="28"/>
      <c r="G287" s="28"/>
      <c r="H287" s="28" t="s">
        <v>1832</v>
      </c>
      <c r="I287" s="28"/>
      <c r="J287" s="28"/>
      <c r="K287" s="28"/>
      <c r="L287" s="28"/>
      <c r="M287" s="28" t="s">
        <v>1839</v>
      </c>
      <c r="N287" s="28" t="s">
        <v>1781</v>
      </c>
      <c r="O287" s="20"/>
    </row>
    <row r="288" spans="1:14" ht="12.75" customHeight="1">
      <c r="A288" s="48" t="s">
        <v>880</v>
      </c>
      <c r="B288" s="48" t="s">
        <v>1444</v>
      </c>
      <c r="C288" s="86" t="s">
        <v>419</v>
      </c>
      <c r="D288" s="28" t="s">
        <v>1644</v>
      </c>
      <c r="E288" s="28" t="s">
        <v>1645</v>
      </c>
      <c r="F288" s="28" t="s">
        <v>1646</v>
      </c>
      <c r="G288" s="28"/>
      <c r="H288" s="28"/>
      <c r="I288" s="28">
        <v>3.5</v>
      </c>
      <c r="J288" s="28">
        <v>52</v>
      </c>
      <c r="K288" s="28">
        <v>72</v>
      </c>
      <c r="L288" s="28" t="s">
        <v>1604</v>
      </c>
      <c r="M288" s="28"/>
      <c r="N288" s="28" t="s">
        <v>94</v>
      </c>
    </row>
    <row r="289" spans="1:14" ht="12.75" customHeight="1">
      <c r="A289" s="48" t="s">
        <v>880</v>
      </c>
      <c r="B289" s="48" t="s">
        <v>1444</v>
      </c>
      <c r="C289" s="49" t="s">
        <v>1083</v>
      </c>
      <c r="D289" s="28" t="s">
        <v>1644</v>
      </c>
      <c r="E289" s="28" t="s">
        <v>881</v>
      </c>
      <c r="F289" s="28" t="s">
        <v>1389</v>
      </c>
      <c r="G289" s="28"/>
      <c r="H289" s="28"/>
      <c r="I289" s="28"/>
      <c r="J289" s="28"/>
      <c r="K289" s="28"/>
      <c r="L289" s="28"/>
      <c r="M289" s="28"/>
      <c r="N289" s="28" t="s">
        <v>206</v>
      </c>
    </row>
    <row r="290" spans="1:15" s="2" customFormat="1" ht="12.75" customHeight="1">
      <c r="A290" s="48" t="s">
        <v>346</v>
      </c>
      <c r="B290" s="48" t="s">
        <v>1444</v>
      </c>
      <c r="C290" s="28" t="s">
        <v>1083</v>
      </c>
      <c r="D290" s="28" t="s">
        <v>361</v>
      </c>
      <c r="E290" s="28" t="s">
        <v>1290</v>
      </c>
      <c r="F290" s="28" t="s">
        <v>371</v>
      </c>
      <c r="G290" s="28"/>
      <c r="H290" s="28"/>
      <c r="I290" s="28"/>
      <c r="J290" s="28"/>
      <c r="K290" s="28"/>
      <c r="L290" s="28"/>
      <c r="M290" s="28"/>
      <c r="N290" s="28" t="s">
        <v>206</v>
      </c>
      <c r="O290" s="20"/>
    </row>
    <row r="291" spans="1:15" s="1" customFormat="1" ht="12.75" customHeight="1">
      <c r="A291" s="48">
        <v>4121</v>
      </c>
      <c r="B291" s="48" t="s">
        <v>1444</v>
      </c>
      <c r="C291" s="28" t="s">
        <v>1354</v>
      </c>
      <c r="D291" s="28"/>
      <c r="E291" s="28" t="s">
        <v>1446</v>
      </c>
      <c r="F291" s="28" t="s">
        <v>1447</v>
      </c>
      <c r="G291" s="28"/>
      <c r="H291" s="28"/>
      <c r="I291" s="28" t="s">
        <v>141</v>
      </c>
      <c r="J291" s="28" t="s">
        <v>142</v>
      </c>
      <c r="K291" s="28">
        <v>72</v>
      </c>
      <c r="L291" s="28" t="s">
        <v>1448</v>
      </c>
      <c r="M291" s="28" t="s">
        <v>1448</v>
      </c>
      <c r="N291" s="28" t="s">
        <v>0</v>
      </c>
      <c r="O291" s="19"/>
    </row>
    <row r="292" spans="1:14" ht="12.75" customHeight="1">
      <c r="A292" s="48" t="s">
        <v>1640</v>
      </c>
      <c r="B292" s="48" t="s">
        <v>1444</v>
      </c>
      <c r="C292" s="49" t="s">
        <v>1995</v>
      </c>
      <c r="D292" s="28" t="s">
        <v>1641</v>
      </c>
      <c r="E292" s="28" t="s">
        <v>1642</v>
      </c>
      <c r="F292" s="28" t="s">
        <v>1643</v>
      </c>
      <c r="G292" s="28"/>
      <c r="H292" s="28" t="s">
        <v>1359</v>
      </c>
      <c r="I292" s="28">
        <v>2.7</v>
      </c>
      <c r="J292" s="28">
        <v>52</v>
      </c>
      <c r="K292" s="28">
        <v>72</v>
      </c>
      <c r="L292" s="28"/>
      <c r="M292" s="28"/>
      <c r="N292" s="28" t="s">
        <v>94</v>
      </c>
    </row>
    <row r="293" spans="1:15" s="3" customFormat="1" ht="12.75" customHeight="1">
      <c r="A293" s="48" t="s">
        <v>883</v>
      </c>
      <c r="B293" s="48" t="s">
        <v>1444</v>
      </c>
      <c r="C293" s="28" t="s">
        <v>1388</v>
      </c>
      <c r="D293" s="28" t="s">
        <v>722</v>
      </c>
      <c r="E293" s="28" t="s">
        <v>723</v>
      </c>
      <c r="F293" s="28" t="s">
        <v>724</v>
      </c>
      <c r="G293" s="28" t="s">
        <v>725</v>
      </c>
      <c r="H293" s="28"/>
      <c r="I293" s="28">
        <v>2.5</v>
      </c>
      <c r="J293" s="28" t="s">
        <v>1482</v>
      </c>
      <c r="K293" s="28">
        <v>72</v>
      </c>
      <c r="L293" s="28">
        <v>331</v>
      </c>
      <c r="M293" s="28">
        <v>285</v>
      </c>
      <c r="N293" s="28" t="s">
        <v>1344</v>
      </c>
      <c r="O293" s="20"/>
    </row>
    <row r="294" spans="1:15" s="3" customFormat="1" ht="12.75" customHeight="1">
      <c r="A294" s="48" t="s">
        <v>883</v>
      </c>
      <c r="B294" s="48" t="s">
        <v>1444</v>
      </c>
      <c r="C294" s="28" t="s">
        <v>1083</v>
      </c>
      <c r="D294" s="28" t="s">
        <v>722</v>
      </c>
      <c r="E294" s="28" t="s">
        <v>1291</v>
      </c>
      <c r="F294" s="28" t="s">
        <v>882</v>
      </c>
      <c r="G294" s="28"/>
      <c r="H294" s="28"/>
      <c r="I294" s="28"/>
      <c r="J294" s="28"/>
      <c r="K294" s="28"/>
      <c r="L294" s="28"/>
      <c r="M294" s="28"/>
      <c r="N294" s="28" t="s">
        <v>206</v>
      </c>
      <c r="O294" s="20"/>
    </row>
    <row r="295" spans="1:15" s="3" customFormat="1" ht="12.75" customHeight="1">
      <c r="A295" s="48" t="s">
        <v>883</v>
      </c>
      <c r="B295" s="48" t="s">
        <v>1444</v>
      </c>
      <c r="C295" s="28" t="s">
        <v>1996</v>
      </c>
      <c r="D295" s="28" t="s">
        <v>722</v>
      </c>
      <c r="E295" s="28"/>
      <c r="F295" s="28"/>
      <c r="G295" s="28"/>
      <c r="H295" s="28" t="s">
        <v>1846</v>
      </c>
      <c r="I295" s="28"/>
      <c r="J295" s="28"/>
      <c r="K295" s="28"/>
      <c r="L295" s="28"/>
      <c r="M295" s="28" t="s">
        <v>1919</v>
      </c>
      <c r="N295" s="28" t="s">
        <v>1344</v>
      </c>
      <c r="O295" s="20"/>
    </row>
    <row r="296" spans="1:14" ht="12.75" customHeight="1">
      <c r="A296" s="48" t="s">
        <v>347</v>
      </c>
      <c r="B296" s="48" t="s">
        <v>1444</v>
      </c>
      <c r="C296" s="49" t="s">
        <v>1996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 t="s">
        <v>1344</v>
      </c>
    </row>
    <row r="297" spans="1:14" ht="12.75" customHeight="1">
      <c r="A297" s="48" t="s">
        <v>348</v>
      </c>
      <c r="B297" s="48" t="s">
        <v>1444</v>
      </c>
      <c r="C297" s="49" t="s">
        <v>1083</v>
      </c>
      <c r="D297" s="28" t="s">
        <v>362</v>
      </c>
      <c r="E297" s="28" t="s">
        <v>1292</v>
      </c>
      <c r="F297" s="28" t="s">
        <v>372</v>
      </c>
      <c r="G297" s="28"/>
      <c r="H297" s="28"/>
      <c r="I297" s="28"/>
      <c r="J297" s="28"/>
      <c r="K297" s="28"/>
      <c r="L297" s="28"/>
      <c r="M297" s="28"/>
      <c r="N297" s="28" t="s">
        <v>206</v>
      </c>
    </row>
    <row r="298" spans="1:14" ht="12.75" customHeight="1">
      <c r="A298" s="48" t="s">
        <v>348</v>
      </c>
      <c r="B298" s="48" t="s">
        <v>1444</v>
      </c>
      <c r="C298" s="49" t="s">
        <v>1996</v>
      </c>
      <c r="D298" s="28" t="s">
        <v>362</v>
      </c>
      <c r="E298" s="28"/>
      <c r="F298" s="28"/>
      <c r="G298" s="28"/>
      <c r="H298" s="28" t="s">
        <v>1836</v>
      </c>
      <c r="I298" s="28"/>
      <c r="J298" s="28"/>
      <c r="K298" s="28"/>
      <c r="L298" s="28"/>
      <c r="M298" s="28" t="s">
        <v>1861</v>
      </c>
      <c r="N298" s="28" t="s">
        <v>1344</v>
      </c>
    </row>
    <row r="299" spans="1:14" ht="12.75" customHeight="1">
      <c r="A299" s="48" t="s">
        <v>370</v>
      </c>
      <c r="B299" s="48" t="s">
        <v>1444</v>
      </c>
      <c r="C299" s="49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</row>
    <row r="300" spans="1:14" ht="12.75" customHeight="1">
      <c r="A300" s="48" t="s">
        <v>349</v>
      </c>
      <c r="B300" s="48" t="s">
        <v>1444</v>
      </c>
      <c r="C300" s="49" t="s">
        <v>1083</v>
      </c>
      <c r="D300" s="28" t="s">
        <v>363</v>
      </c>
      <c r="E300" s="28" t="s">
        <v>1293</v>
      </c>
      <c r="F300" s="28" t="s">
        <v>373</v>
      </c>
      <c r="G300" s="28"/>
      <c r="H300" s="28"/>
      <c r="I300" s="28"/>
      <c r="J300" s="28"/>
      <c r="K300" s="28"/>
      <c r="L300" s="28"/>
      <c r="M300" s="28"/>
      <c r="N300" s="28" t="s">
        <v>206</v>
      </c>
    </row>
    <row r="301" spans="1:14" ht="12.75" customHeight="1">
      <c r="A301" s="48" t="s">
        <v>349</v>
      </c>
      <c r="B301" s="48" t="s">
        <v>1444</v>
      </c>
      <c r="C301" s="49" t="s">
        <v>1996</v>
      </c>
      <c r="D301" s="28" t="s">
        <v>363</v>
      </c>
      <c r="E301" s="28"/>
      <c r="F301" s="28"/>
      <c r="G301" s="28"/>
      <c r="H301" s="28" t="s">
        <v>1846</v>
      </c>
      <c r="I301" s="28"/>
      <c r="J301" s="28"/>
      <c r="K301" s="28"/>
      <c r="L301" s="28"/>
      <c r="M301" s="28" t="s">
        <v>1913</v>
      </c>
      <c r="N301" s="28" t="s">
        <v>1344</v>
      </c>
    </row>
    <row r="302" spans="1:14" ht="12.75" customHeight="1">
      <c r="A302" s="48" t="s">
        <v>350</v>
      </c>
      <c r="B302" s="48" t="s">
        <v>1444</v>
      </c>
      <c r="C302" s="49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</row>
    <row r="303" spans="1:14" ht="12.75" customHeight="1">
      <c r="A303" s="48" t="s">
        <v>351</v>
      </c>
      <c r="B303" s="48" t="s">
        <v>1444</v>
      </c>
      <c r="C303" s="49" t="s">
        <v>1083</v>
      </c>
      <c r="D303" s="28" t="s">
        <v>364</v>
      </c>
      <c r="E303" s="28" t="s">
        <v>1294</v>
      </c>
      <c r="F303" s="28" t="s">
        <v>374</v>
      </c>
      <c r="G303" s="28"/>
      <c r="H303" s="28"/>
      <c r="I303" s="28"/>
      <c r="J303" s="28"/>
      <c r="K303" s="28"/>
      <c r="L303" s="28"/>
      <c r="M303" s="28"/>
      <c r="N303" s="28" t="s">
        <v>206</v>
      </c>
    </row>
    <row r="304" spans="1:15" s="2" customFormat="1" ht="12.75" customHeight="1">
      <c r="A304" s="48" t="s">
        <v>352</v>
      </c>
      <c r="B304" s="48" t="s">
        <v>1444</v>
      </c>
      <c r="C304" s="28" t="s">
        <v>1996</v>
      </c>
      <c r="D304" s="28" t="s">
        <v>365</v>
      </c>
      <c r="E304" s="28"/>
      <c r="F304" s="28"/>
      <c r="G304" s="28"/>
      <c r="H304" s="28" t="s">
        <v>1836</v>
      </c>
      <c r="I304" s="28"/>
      <c r="J304" s="28"/>
      <c r="K304" s="28"/>
      <c r="L304" s="28" t="s">
        <v>1837</v>
      </c>
      <c r="M304" s="28"/>
      <c r="N304" s="28" t="s">
        <v>1777</v>
      </c>
      <c r="O304" s="20"/>
    </row>
    <row r="305" spans="1:15" s="2" customFormat="1" ht="12.75" customHeight="1">
      <c r="A305" s="48" t="s">
        <v>353</v>
      </c>
      <c r="B305" s="48" t="s">
        <v>1444</v>
      </c>
      <c r="C305" s="28" t="s">
        <v>1083</v>
      </c>
      <c r="D305" s="28" t="s">
        <v>366</v>
      </c>
      <c r="E305" s="28" t="s">
        <v>1295</v>
      </c>
      <c r="F305" s="28" t="s">
        <v>375</v>
      </c>
      <c r="G305" s="28"/>
      <c r="H305" s="28"/>
      <c r="I305" s="28"/>
      <c r="J305" s="28"/>
      <c r="K305" s="28"/>
      <c r="L305" s="28"/>
      <c r="M305" s="28"/>
      <c r="N305" s="28" t="s">
        <v>206</v>
      </c>
      <c r="O305" s="20"/>
    </row>
    <row r="306" spans="1:15" s="3" customFormat="1" ht="12.75" customHeight="1">
      <c r="A306" s="48" t="s">
        <v>726</v>
      </c>
      <c r="B306" s="48" t="s">
        <v>1444</v>
      </c>
      <c r="C306" s="28" t="s">
        <v>1388</v>
      </c>
      <c r="D306" s="28" t="s">
        <v>727</v>
      </c>
      <c r="E306" s="28" t="s">
        <v>731</v>
      </c>
      <c r="F306" s="28" t="s">
        <v>732</v>
      </c>
      <c r="G306" s="28" t="s">
        <v>733</v>
      </c>
      <c r="H306" s="28"/>
      <c r="I306" s="28">
        <v>2.5</v>
      </c>
      <c r="J306" s="28" t="s">
        <v>734</v>
      </c>
      <c r="K306" s="28"/>
      <c r="L306" s="28" t="s">
        <v>1335</v>
      </c>
      <c r="M306" s="28">
        <v>443</v>
      </c>
      <c r="N306" s="28" t="s">
        <v>1344</v>
      </c>
      <c r="O306" s="20"/>
    </row>
    <row r="307" spans="1:14" ht="12.75" customHeight="1">
      <c r="A307" s="48" t="s">
        <v>1636</v>
      </c>
      <c r="B307" s="48" t="s">
        <v>1444</v>
      </c>
      <c r="C307" s="86" t="s">
        <v>419</v>
      </c>
      <c r="D307" s="28" t="s">
        <v>1637</v>
      </c>
      <c r="E307" s="28" t="s">
        <v>1638</v>
      </c>
      <c r="F307" s="28" t="s">
        <v>1639</v>
      </c>
      <c r="G307" s="28"/>
      <c r="H307" s="28"/>
      <c r="I307" s="28">
        <v>2.7</v>
      </c>
      <c r="J307" s="28">
        <v>52</v>
      </c>
      <c r="K307" s="28">
        <v>72</v>
      </c>
      <c r="L307" s="28" t="s">
        <v>1979</v>
      </c>
      <c r="M307" s="28"/>
      <c r="N307" s="28" t="s">
        <v>94</v>
      </c>
    </row>
    <row r="308" spans="1:15" s="3" customFormat="1" ht="12.75" customHeight="1">
      <c r="A308" s="48" t="s">
        <v>735</v>
      </c>
      <c r="B308" s="48" t="s">
        <v>1444</v>
      </c>
      <c r="C308" s="28" t="s">
        <v>1388</v>
      </c>
      <c r="D308" s="28" t="s">
        <v>736</v>
      </c>
      <c r="E308" s="28" t="s">
        <v>737</v>
      </c>
      <c r="F308" s="28" t="s">
        <v>738</v>
      </c>
      <c r="G308" s="28" t="s">
        <v>769</v>
      </c>
      <c r="H308" s="28"/>
      <c r="I308" s="28">
        <v>2.5</v>
      </c>
      <c r="J308" s="28" t="s">
        <v>1487</v>
      </c>
      <c r="K308" s="28"/>
      <c r="L308" s="28">
        <v>281</v>
      </c>
      <c r="M308" s="28">
        <v>443</v>
      </c>
      <c r="N308" s="28" t="s">
        <v>1344</v>
      </c>
      <c r="O308" s="20"/>
    </row>
    <row r="309" spans="1:15" s="3" customFormat="1" ht="12.75" customHeight="1">
      <c r="A309" s="48" t="s">
        <v>735</v>
      </c>
      <c r="B309" s="48" t="s">
        <v>1444</v>
      </c>
      <c r="C309" s="28" t="s">
        <v>1083</v>
      </c>
      <c r="D309" s="28" t="s">
        <v>736</v>
      </c>
      <c r="E309" s="28" t="s">
        <v>1296</v>
      </c>
      <c r="F309" s="28" t="s">
        <v>884</v>
      </c>
      <c r="G309" s="28"/>
      <c r="H309" s="28"/>
      <c r="I309" s="28"/>
      <c r="J309" s="28"/>
      <c r="K309" s="28"/>
      <c r="L309" s="28"/>
      <c r="M309" s="28"/>
      <c r="N309" s="28" t="s">
        <v>206</v>
      </c>
      <c r="O309" s="20"/>
    </row>
    <row r="310" spans="1:15" s="3" customFormat="1" ht="12.75" customHeight="1">
      <c r="A310" s="48" t="s">
        <v>735</v>
      </c>
      <c r="B310" s="48" t="s">
        <v>1444</v>
      </c>
      <c r="C310" s="28" t="s">
        <v>1996</v>
      </c>
      <c r="D310" s="28" t="s">
        <v>736</v>
      </c>
      <c r="E310" s="28"/>
      <c r="F310" s="28"/>
      <c r="G310" s="28"/>
      <c r="H310" s="28" t="s">
        <v>826</v>
      </c>
      <c r="I310" s="28"/>
      <c r="J310" s="28"/>
      <c r="K310" s="28"/>
      <c r="L310" s="28"/>
      <c r="M310" s="28" t="s">
        <v>1875</v>
      </c>
      <c r="N310" s="28" t="s">
        <v>1344</v>
      </c>
      <c r="O310" s="20"/>
    </row>
    <row r="311" spans="1:15" s="2" customFormat="1" ht="12.75" customHeight="1">
      <c r="A311" s="48" t="s">
        <v>354</v>
      </c>
      <c r="B311" s="48" t="s">
        <v>1444</v>
      </c>
      <c r="C311" s="28" t="s">
        <v>1083</v>
      </c>
      <c r="D311" s="28" t="s">
        <v>367</v>
      </c>
      <c r="E311" s="28" t="s">
        <v>1297</v>
      </c>
      <c r="F311" s="28" t="s">
        <v>376</v>
      </c>
      <c r="G311" s="28"/>
      <c r="H311" s="28"/>
      <c r="I311" s="28"/>
      <c r="J311" s="28"/>
      <c r="K311" s="28"/>
      <c r="L311" s="28"/>
      <c r="M311" s="28"/>
      <c r="N311" s="28" t="s">
        <v>206</v>
      </c>
      <c r="O311" s="20"/>
    </row>
    <row r="312" spans="1:15" s="2" customFormat="1" ht="12.75" customHeight="1">
      <c r="A312" s="48" t="s">
        <v>354</v>
      </c>
      <c r="B312" s="48" t="s">
        <v>1444</v>
      </c>
      <c r="C312" s="28" t="s">
        <v>1996</v>
      </c>
      <c r="D312" s="28" t="s">
        <v>367</v>
      </c>
      <c r="E312" s="28"/>
      <c r="F312" s="28"/>
      <c r="G312" s="28"/>
      <c r="H312" s="28" t="s">
        <v>1836</v>
      </c>
      <c r="I312" s="28"/>
      <c r="J312" s="28"/>
      <c r="K312" s="28"/>
      <c r="L312" s="28"/>
      <c r="M312" s="28" t="s">
        <v>1840</v>
      </c>
      <c r="N312" s="28" t="s">
        <v>1344</v>
      </c>
      <c r="O312" s="20"/>
    </row>
    <row r="313" spans="1:15" s="2" customFormat="1" ht="12.75" customHeight="1">
      <c r="A313" s="48" t="s">
        <v>355</v>
      </c>
      <c r="B313" s="48" t="s">
        <v>1444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0"/>
    </row>
    <row r="314" spans="1:15" s="2" customFormat="1" ht="12.75" customHeight="1">
      <c r="A314" s="48" t="s">
        <v>368</v>
      </c>
      <c r="B314" s="48" t="s">
        <v>1444</v>
      </c>
      <c r="C314" s="28"/>
      <c r="D314" s="28" t="s">
        <v>369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0"/>
    </row>
    <row r="315" spans="1:15" s="3" customFormat="1" ht="12.75" customHeight="1">
      <c r="A315" s="48" t="s">
        <v>770</v>
      </c>
      <c r="B315" s="48" t="s">
        <v>1444</v>
      </c>
      <c r="C315" s="28" t="s">
        <v>1388</v>
      </c>
      <c r="D315" s="28" t="s">
        <v>771</v>
      </c>
      <c r="E315" s="28" t="s">
        <v>590</v>
      </c>
      <c r="F315" s="28" t="s">
        <v>591</v>
      </c>
      <c r="G315" s="28" t="s">
        <v>592</v>
      </c>
      <c r="H315" s="28"/>
      <c r="I315" s="28">
        <v>2.5</v>
      </c>
      <c r="J315" s="28" t="s">
        <v>1482</v>
      </c>
      <c r="K315" s="28"/>
      <c r="L315" s="28">
        <v>262</v>
      </c>
      <c r="M315" s="28">
        <v>107</v>
      </c>
      <c r="N315" s="28" t="s">
        <v>1344</v>
      </c>
      <c r="O315" s="20"/>
    </row>
    <row r="316" spans="1:15" s="3" customFormat="1" ht="12.75" customHeight="1">
      <c r="A316" s="48" t="s">
        <v>770</v>
      </c>
      <c r="B316" s="48" t="s">
        <v>1444</v>
      </c>
      <c r="C316" s="28" t="s">
        <v>1083</v>
      </c>
      <c r="D316" s="28" t="s">
        <v>771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 t="s">
        <v>206</v>
      </c>
      <c r="O316" s="20"/>
    </row>
    <row r="317" spans="1:14" ht="12.75" customHeight="1">
      <c r="A317" s="4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</row>
    <row r="318" spans="1:14" ht="12.75" customHeight="1">
      <c r="A318" s="48"/>
      <c r="B318" s="85"/>
      <c r="C318" s="85" t="s">
        <v>1993</v>
      </c>
      <c r="D318" s="47" t="s">
        <v>90</v>
      </c>
      <c r="E318" s="47"/>
      <c r="F318" s="47"/>
      <c r="G318" s="47"/>
      <c r="H318" s="47" t="s">
        <v>1328</v>
      </c>
      <c r="I318" s="47"/>
      <c r="J318" s="47"/>
      <c r="K318" s="47"/>
      <c r="L318" s="47"/>
      <c r="M318" s="47"/>
      <c r="N318" s="28"/>
    </row>
    <row r="319" spans="1:14" ht="12.75" customHeight="1">
      <c r="A319" s="85" t="s">
        <v>1993</v>
      </c>
      <c r="B319" s="85" t="s">
        <v>91</v>
      </c>
      <c r="C319" s="85" t="s">
        <v>1994</v>
      </c>
      <c r="D319" s="47" t="s">
        <v>1176</v>
      </c>
      <c r="E319" s="47" t="s">
        <v>1325</v>
      </c>
      <c r="F319" s="47" t="s">
        <v>1326</v>
      </c>
      <c r="G319" s="47" t="s">
        <v>1327</v>
      </c>
      <c r="H319" s="47" t="s">
        <v>1329</v>
      </c>
      <c r="I319" s="47" t="s">
        <v>1330</v>
      </c>
      <c r="J319" s="47" t="s">
        <v>1331</v>
      </c>
      <c r="K319" s="47" t="s">
        <v>1332</v>
      </c>
      <c r="L319" s="47" t="s">
        <v>1333</v>
      </c>
      <c r="M319" s="47" t="s">
        <v>1334</v>
      </c>
      <c r="N319" s="47" t="s">
        <v>1346</v>
      </c>
    </row>
    <row r="320" spans="1:14" ht="12.75" customHeight="1">
      <c r="A320" s="48" t="s">
        <v>382</v>
      </c>
      <c r="B320" s="48" t="s">
        <v>1450</v>
      </c>
      <c r="C320" s="28" t="s">
        <v>1083</v>
      </c>
      <c r="D320" s="28" t="s">
        <v>387</v>
      </c>
      <c r="E320" s="28" t="s">
        <v>1298</v>
      </c>
      <c r="F320" s="28" t="s">
        <v>154</v>
      </c>
      <c r="G320" s="28"/>
      <c r="H320" s="28"/>
      <c r="I320" s="28"/>
      <c r="J320" s="28"/>
      <c r="K320" s="28"/>
      <c r="L320" s="28"/>
      <c r="M320" s="28"/>
      <c r="N320" s="28" t="s">
        <v>206</v>
      </c>
    </row>
    <row r="321" spans="1:14" ht="12.75" customHeight="1">
      <c r="A321" s="48" t="s">
        <v>382</v>
      </c>
      <c r="B321" s="48" t="s">
        <v>1450</v>
      </c>
      <c r="C321" s="28" t="s">
        <v>1996</v>
      </c>
      <c r="D321" s="28" t="s">
        <v>387</v>
      </c>
      <c r="E321" s="28"/>
      <c r="F321" s="28"/>
      <c r="G321" s="28"/>
      <c r="H321" s="28" t="s">
        <v>1832</v>
      </c>
      <c r="I321" s="28"/>
      <c r="J321" s="28"/>
      <c r="K321" s="28"/>
      <c r="L321" s="28"/>
      <c r="M321" s="28" t="s">
        <v>1888</v>
      </c>
      <c r="N321" s="28" t="s">
        <v>1344</v>
      </c>
    </row>
    <row r="322" spans="1:14" ht="12.75" customHeight="1">
      <c r="A322" s="48" t="s">
        <v>383</v>
      </c>
      <c r="B322" s="48" t="s">
        <v>1450</v>
      </c>
      <c r="C322" s="28"/>
      <c r="D322" s="28" t="s">
        <v>383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</row>
    <row r="323" spans="1:15" ht="12.75" customHeight="1">
      <c r="A323" s="48" t="s">
        <v>862</v>
      </c>
      <c r="B323" s="48" t="s">
        <v>1450</v>
      </c>
      <c r="C323" s="49" t="s">
        <v>1995</v>
      </c>
      <c r="D323" s="28" t="s">
        <v>1567</v>
      </c>
      <c r="E323" s="28" t="s">
        <v>1568</v>
      </c>
      <c r="F323" s="28" t="s">
        <v>1569</v>
      </c>
      <c r="G323" s="28"/>
      <c r="H323" s="28" t="s">
        <v>1360</v>
      </c>
      <c r="I323" s="28">
        <v>3.5</v>
      </c>
      <c r="J323" s="28">
        <v>52</v>
      </c>
      <c r="K323" s="28">
        <v>72</v>
      </c>
      <c r="L323" s="28"/>
      <c r="M323" s="28"/>
      <c r="N323" s="28" t="s">
        <v>94</v>
      </c>
      <c r="O323" s="24"/>
    </row>
    <row r="324" spans="1:15" ht="12.75" customHeight="1">
      <c r="A324" s="48" t="s">
        <v>862</v>
      </c>
      <c r="B324" s="48" t="s">
        <v>1450</v>
      </c>
      <c r="C324" s="49" t="s">
        <v>1996</v>
      </c>
      <c r="D324" s="28" t="s">
        <v>1567</v>
      </c>
      <c r="E324" s="28"/>
      <c r="F324" s="28"/>
      <c r="G324" s="28"/>
      <c r="H324" s="28" t="s">
        <v>1849</v>
      </c>
      <c r="I324" s="28"/>
      <c r="J324" s="28"/>
      <c r="K324" s="28"/>
      <c r="L324" s="28"/>
      <c r="M324" s="28" t="s">
        <v>1869</v>
      </c>
      <c r="N324" s="28" t="s">
        <v>1349</v>
      </c>
      <c r="O324" s="24"/>
    </row>
    <row r="325" spans="1:15" s="2" customFormat="1" ht="12.75" customHeight="1">
      <c r="A325" s="48" t="s">
        <v>593</v>
      </c>
      <c r="B325" s="48" t="s">
        <v>1450</v>
      </c>
      <c r="C325" s="28" t="s">
        <v>1388</v>
      </c>
      <c r="D325" s="28" t="s">
        <v>594</v>
      </c>
      <c r="E325" s="28" t="s">
        <v>595</v>
      </c>
      <c r="F325" s="28" t="s">
        <v>596</v>
      </c>
      <c r="G325" s="28" t="s">
        <v>597</v>
      </c>
      <c r="H325" s="28"/>
      <c r="I325" s="28">
        <v>2.5</v>
      </c>
      <c r="J325" s="28">
        <v>62.4</v>
      </c>
      <c r="K325" s="28">
        <v>72</v>
      </c>
      <c r="L325" s="28" t="s">
        <v>1370</v>
      </c>
      <c r="M325" s="28"/>
      <c r="N325" s="28" t="s">
        <v>1344</v>
      </c>
      <c r="O325" s="20"/>
    </row>
    <row r="326" spans="1:14" ht="12.75" customHeight="1">
      <c r="A326" s="48" t="s">
        <v>1648</v>
      </c>
      <c r="B326" s="48" t="s">
        <v>1450</v>
      </c>
      <c r="C326" s="86" t="s">
        <v>419</v>
      </c>
      <c r="D326" s="28" t="s">
        <v>1649</v>
      </c>
      <c r="E326" s="28" t="s">
        <v>1650</v>
      </c>
      <c r="F326" s="28" t="s">
        <v>1651</v>
      </c>
      <c r="G326" s="28"/>
      <c r="H326" s="28"/>
      <c r="I326" s="28">
        <v>2.7</v>
      </c>
      <c r="J326" s="28">
        <v>52</v>
      </c>
      <c r="K326" s="28">
        <v>72</v>
      </c>
      <c r="L326" s="28" t="s">
        <v>1604</v>
      </c>
      <c r="M326" s="28"/>
      <c r="N326" s="28" t="s">
        <v>94</v>
      </c>
    </row>
    <row r="327" spans="1:15" s="3" customFormat="1" ht="12.75" customHeight="1">
      <c r="A327" s="48" t="s">
        <v>598</v>
      </c>
      <c r="B327" s="48" t="s">
        <v>1450</v>
      </c>
      <c r="C327" s="28" t="s">
        <v>1388</v>
      </c>
      <c r="D327" s="28" t="s">
        <v>1647</v>
      </c>
      <c r="E327" s="28" t="s">
        <v>599</v>
      </c>
      <c r="F327" s="28" t="s">
        <v>600</v>
      </c>
      <c r="G327" s="28" t="s">
        <v>601</v>
      </c>
      <c r="H327" s="28"/>
      <c r="I327" s="28">
        <v>2.5</v>
      </c>
      <c r="J327" s="28" t="s">
        <v>1491</v>
      </c>
      <c r="K327" s="28" t="s">
        <v>326</v>
      </c>
      <c r="L327" s="28" t="s">
        <v>1371</v>
      </c>
      <c r="M327" s="28"/>
      <c r="N327" s="28" t="s">
        <v>1344</v>
      </c>
      <c r="O327" s="20"/>
    </row>
    <row r="328" spans="1:15" s="3" customFormat="1" ht="12.75" customHeight="1">
      <c r="A328" s="48" t="s">
        <v>598</v>
      </c>
      <c r="B328" s="48" t="s">
        <v>1450</v>
      </c>
      <c r="C328" s="28" t="s">
        <v>1083</v>
      </c>
      <c r="D328" s="28" t="s">
        <v>1647</v>
      </c>
      <c r="E328" s="28" t="s">
        <v>1189</v>
      </c>
      <c r="F328" s="28" t="s">
        <v>885</v>
      </c>
      <c r="G328" s="28"/>
      <c r="H328" s="28"/>
      <c r="I328" s="28"/>
      <c r="J328" s="28"/>
      <c r="K328" s="28"/>
      <c r="L328" s="28"/>
      <c r="M328" s="28"/>
      <c r="N328" s="28" t="s">
        <v>206</v>
      </c>
      <c r="O328" s="20"/>
    </row>
    <row r="329" spans="1:15" s="3" customFormat="1" ht="12.75" customHeight="1">
      <c r="A329" s="48" t="s">
        <v>151</v>
      </c>
      <c r="B329" s="48" t="s">
        <v>1450</v>
      </c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0"/>
    </row>
    <row r="330" spans="1:15" s="3" customFormat="1" ht="12.75" customHeight="1">
      <c r="A330" s="48" t="s">
        <v>602</v>
      </c>
      <c r="B330" s="48" t="s">
        <v>1450</v>
      </c>
      <c r="C330" s="28" t="s">
        <v>1388</v>
      </c>
      <c r="D330" s="28" t="s">
        <v>603</v>
      </c>
      <c r="E330" s="28" t="s">
        <v>604</v>
      </c>
      <c r="F330" s="28" t="s">
        <v>605</v>
      </c>
      <c r="G330" s="28" t="s">
        <v>606</v>
      </c>
      <c r="H330" s="28"/>
      <c r="I330" s="28">
        <v>2.5</v>
      </c>
      <c r="J330" s="28" t="s">
        <v>1482</v>
      </c>
      <c r="K330" s="28" t="s">
        <v>326</v>
      </c>
      <c r="L330" s="28" t="s">
        <v>1372</v>
      </c>
      <c r="M330" s="28"/>
      <c r="N330" s="28" t="s">
        <v>1344</v>
      </c>
      <c r="O330" s="20"/>
    </row>
    <row r="331" spans="1:15" s="2" customFormat="1" ht="12.75" customHeight="1">
      <c r="A331" s="48" t="s">
        <v>608</v>
      </c>
      <c r="B331" s="48" t="s">
        <v>1450</v>
      </c>
      <c r="C331" s="28" t="s">
        <v>1388</v>
      </c>
      <c r="D331" s="28" t="s">
        <v>609</v>
      </c>
      <c r="E331" s="28" t="s">
        <v>611</v>
      </c>
      <c r="F331" s="28" t="s">
        <v>612</v>
      </c>
      <c r="G331" s="28" t="s">
        <v>613</v>
      </c>
      <c r="H331" s="28"/>
      <c r="I331" s="28">
        <v>2.5</v>
      </c>
      <c r="J331" s="28" t="s">
        <v>1487</v>
      </c>
      <c r="K331" s="28" t="s">
        <v>326</v>
      </c>
      <c r="L331" s="28" t="s">
        <v>1373</v>
      </c>
      <c r="M331" s="28"/>
      <c r="N331" s="28" t="s">
        <v>1344</v>
      </c>
      <c r="O331" s="20"/>
    </row>
    <row r="332" spans="1:15" s="2" customFormat="1" ht="12.75" customHeight="1">
      <c r="A332" s="48" t="s">
        <v>729</v>
      </c>
      <c r="B332" s="48" t="s">
        <v>1450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0"/>
    </row>
    <row r="333" spans="1:15" s="1" customFormat="1" ht="12.75" customHeight="1">
      <c r="A333" s="48" t="s">
        <v>1168</v>
      </c>
      <c r="B333" s="48" t="s">
        <v>1450</v>
      </c>
      <c r="C333" s="28" t="s">
        <v>1995</v>
      </c>
      <c r="D333" s="28"/>
      <c r="E333" s="28" t="s">
        <v>1456</v>
      </c>
      <c r="F333" s="28" t="s">
        <v>1457</v>
      </c>
      <c r="G333" s="28"/>
      <c r="H333" s="28" t="s">
        <v>1357</v>
      </c>
      <c r="I333" s="28" t="s">
        <v>1623</v>
      </c>
      <c r="J333" s="28" t="s">
        <v>1624</v>
      </c>
      <c r="K333" s="28">
        <v>72</v>
      </c>
      <c r="L333" s="28" t="s">
        <v>159</v>
      </c>
      <c r="M333" s="28" t="s">
        <v>1458</v>
      </c>
      <c r="N333" s="28" t="s">
        <v>0</v>
      </c>
      <c r="O333" s="19"/>
    </row>
    <row r="334" spans="1:15" s="2" customFormat="1" ht="12.75" customHeight="1">
      <c r="A334" s="48" t="s">
        <v>384</v>
      </c>
      <c r="B334" s="48" t="s">
        <v>1450</v>
      </c>
      <c r="C334" s="28"/>
      <c r="D334" s="28" t="s">
        <v>152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0"/>
    </row>
    <row r="335" spans="1:15" s="2" customFormat="1" ht="12.75" customHeight="1">
      <c r="A335" s="48" t="s">
        <v>385</v>
      </c>
      <c r="B335" s="48" t="s">
        <v>1450</v>
      </c>
      <c r="C335" s="28" t="s">
        <v>1083</v>
      </c>
      <c r="D335" s="28"/>
      <c r="E335" s="28" t="s">
        <v>1190</v>
      </c>
      <c r="F335" s="28" t="s">
        <v>155</v>
      </c>
      <c r="G335" s="28"/>
      <c r="H335" s="28"/>
      <c r="I335" s="28"/>
      <c r="J335" s="28"/>
      <c r="K335" s="28"/>
      <c r="L335" s="28"/>
      <c r="M335" s="28"/>
      <c r="N335" s="28" t="s">
        <v>206</v>
      </c>
      <c r="O335" s="20"/>
    </row>
    <row r="336" spans="1:15" s="2" customFormat="1" ht="12.75" customHeight="1">
      <c r="A336" s="48" t="s">
        <v>386</v>
      </c>
      <c r="B336" s="48" t="s">
        <v>1450</v>
      </c>
      <c r="C336" s="28" t="s">
        <v>1083</v>
      </c>
      <c r="D336" s="28" t="s">
        <v>153</v>
      </c>
      <c r="E336" s="28" t="s">
        <v>1191</v>
      </c>
      <c r="F336" s="28" t="s">
        <v>156</v>
      </c>
      <c r="G336" s="28"/>
      <c r="H336" s="28"/>
      <c r="I336" s="28"/>
      <c r="J336" s="28"/>
      <c r="K336" s="28"/>
      <c r="L336" s="28"/>
      <c r="M336" s="28"/>
      <c r="N336" s="28" t="s">
        <v>206</v>
      </c>
      <c r="O336" s="20"/>
    </row>
    <row r="337" spans="1:15" s="1" customFormat="1" ht="12">
      <c r="A337" s="48" t="s">
        <v>1449</v>
      </c>
      <c r="B337" s="48" t="s">
        <v>1450</v>
      </c>
      <c r="C337" s="28" t="s">
        <v>1995</v>
      </c>
      <c r="D337" s="28"/>
      <c r="E337" s="28" t="s">
        <v>1452</v>
      </c>
      <c r="F337" s="28" t="s">
        <v>1453</v>
      </c>
      <c r="G337" s="28"/>
      <c r="H337" s="28" t="s">
        <v>1357</v>
      </c>
      <c r="I337" s="28" t="s">
        <v>141</v>
      </c>
      <c r="J337" s="28" t="s">
        <v>142</v>
      </c>
      <c r="K337" s="28">
        <v>72</v>
      </c>
      <c r="L337" s="28" t="s">
        <v>160</v>
      </c>
      <c r="M337" s="28" t="s">
        <v>1454</v>
      </c>
      <c r="N337" s="28" t="s">
        <v>0</v>
      </c>
      <c r="O337" s="19"/>
    </row>
    <row r="338" spans="1:15" s="1" customFormat="1" ht="21.75">
      <c r="A338" s="48">
        <v>5234</v>
      </c>
      <c r="B338" s="48" t="s">
        <v>1450</v>
      </c>
      <c r="C338" s="28" t="s">
        <v>1995</v>
      </c>
      <c r="D338" s="28"/>
      <c r="E338" s="28" t="s">
        <v>1459</v>
      </c>
      <c r="F338" s="28" t="s">
        <v>1460</v>
      </c>
      <c r="G338" s="28"/>
      <c r="H338" s="28" t="s">
        <v>827</v>
      </c>
      <c r="I338" s="28" t="s">
        <v>1623</v>
      </c>
      <c r="J338" s="28" t="s">
        <v>142</v>
      </c>
      <c r="K338" s="28">
        <v>72</v>
      </c>
      <c r="L338" s="28" t="s">
        <v>161</v>
      </c>
      <c r="M338" s="28" t="s">
        <v>1056</v>
      </c>
      <c r="N338" s="28" t="s">
        <v>0</v>
      </c>
      <c r="O338" s="19"/>
    </row>
    <row r="339" spans="1:15" s="2" customFormat="1" ht="12.75" customHeight="1">
      <c r="A339" s="48" t="s">
        <v>619</v>
      </c>
      <c r="B339" s="48" t="s">
        <v>1450</v>
      </c>
      <c r="C339" s="28" t="s">
        <v>1388</v>
      </c>
      <c r="D339" s="28" t="s">
        <v>620</v>
      </c>
      <c r="E339" s="28" t="s">
        <v>621</v>
      </c>
      <c r="F339" s="28" t="s">
        <v>622</v>
      </c>
      <c r="G339" s="28" t="s">
        <v>623</v>
      </c>
      <c r="H339" s="28"/>
      <c r="I339" s="28">
        <v>2.5</v>
      </c>
      <c r="J339" s="28" t="s">
        <v>1482</v>
      </c>
      <c r="K339" s="28" t="s">
        <v>326</v>
      </c>
      <c r="L339" s="28" t="s">
        <v>157</v>
      </c>
      <c r="M339" s="28"/>
      <c r="N339" s="28" t="s">
        <v>1344</v>
      </c>
      <c r="O339" s="20"/>
    </row>
    <row r="340" spans="1:15" s="3" customFormat="1" ht="12.75" customHeight="1">
      <c r="A340" s="48" t="s">
        <v>614</v>
      </c>
      <c r="B340" s="48" t="s">
        <v>1450</v>
      </c>
      <c r="C340" s="28" t="s">
        <v>1388</v>
      </c>
      <c r="D340" s="28" t="s">
        <v>615</v>
      </c>
      <c r="E340" s="28" t="s">
        <v>616</v>
      </c>
      <c r="F340" s="28" t="s">
        <v>617</v>
      </c>
      <c r="G340" s="28" t="s">
        <v>618</v>
      </c>
      <c r="H340" s="28"/>
      <c r="I340" s="28">
        <v>2.5</v>
      </c>
      <c r="J340" s="28" t="s">
        <v>1482</v>
      </c>
      <c r="K340" s="28" t="s">
        <v>326</v>
      </c>
      <c r="L340" s="28" t="s">
        <v>158</v>
      </c>
      <c r="M340" s="28"/>
      <c r="N340" s="28" t="s">
        <v>1344</v>
      </c>
      <c r="O340" s="20"/>
    </row>
    <row r="341" spans="1:15" s="2" customFormat="1" ht="12.75" customHeight="1">
      <c r="A341" s="48"/>
      <c r="B341" s="4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0"/>
    </row>
    <row r="342" spans="1:14" ht="12.75" customHeight="1">
      <c r="A342" s="48"/>
      <c r="B342" s="85"/>
      <c r="C342" s="85" t="s">
        <v>1993</v>
      </c>
      <c r="D342" s="47" t="s">
        <v>90</v>
      </c>
      <c r="E342" s="47"/>
      <c r="F342" s="47"/>
      <c r="G342" s="47"/>
      <c r="H342" s="47" t="s">
        <v>1328</v>
      </c>
      <c r="I342" s="47"/>
      <c r="J342" s="47"/>
      <c r="K342" s="47"/>
      <c r="L342" s="47"/>
      <c r="M342" s="47"/>
      <c r="N342" s="28"/>
    </row>
    <row r="343" spans="1:14" ht="12.75" customHeight="1">
      <c r="A343" s="85" t="s">
        <v>1993</v>
      </c>
      <c r="B343" s="85" t="s">
        <v>91</v>
      </c>
      <c r="C343" s="85" t="s">
        <v>1994</v>
      </c>
      <c r="D343" s="47" t="s">
        <v>1176</v>
      </c>
      <c r="E343" s="47" t="s">
        <v>1325</v>
      </c>
      <c r="F343" s="47" t="s">
        <v>1326</v>
      </c>
      <c r="G343" s="47" t="s">
        <v>1327</v>
      </c>
      <c r="H343" s="47" t="s">
        <v>1329</v>
      </c>
      <c r="I343" s="47" t="s">
        <v>1330</v>
      </c>
      <c r="J343" s="47" t="s">
        <v>1331</v>
      </c>
      <c r="K343" s="47" t="s">
        <v>1332</v>
      </c>
      <c r="L343" s="47" t="s">
        <v>1333</v>
      </c>
      <c r="M343" s="47" t="s">
        <v>1334</v>
      </c>
      <c r="N343" s="47" t="s">
        <v>1346</v>
      </c>
    </row>
    <row r="344" spans="1:15" s="3" customFormat="1" ht="12.75" customHeight="1">
      <c r="A344" s="48" t="s">
        <v>624</v>
      </c>
      <c r="B344" s="48" t="s">
        <v>1474</v>
      </c>
      <c r="C344" s="28" t="s">
        <v>1388</v>
      </c>
      <c r="D344" s="28" t="s">
        <v>625</v>
      </c>
      <c r="E344" s="28" t="s">
        <v>626</v>
      </c>
      <c r="F344" s="28" t="s">
        <v>627</v>
      </c>
      <c r="G344" s="28" t="s">
        <v>628</v>
      </c>
      <c r="H344" s="28"/>
      <c r="I344" s="28">
        <v>2.5</v>
      </c>
      <c r="J344" s="28" t="s">
        <v>1482</v>
      </c>
      <c r="K344" s="28" t="s">
        <v>326</v>
      </c>
      <c r="L344" s="28" t="s">
        <v>1374</v>
      </c>
      <c r="M344" s="28"/>
      <c r="N344" s="28" t="s">
        <v>1344</v>
      </c>
      <c r="O344" s="20"/>
    </row>
    <row r="345" spans="1:14" ht="12.75" customHeight="1">
      <c r="A345" s="48" t="s">
        <v>162</v>
      </c>
      <c r="B345" s="48" t="s">
        <v>1474</v>
      </c>
      <c r="C345" s="28"/>
      <c r="D345" s="28" t="s">
        <v>169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ht="12.75" customHeight="1">
      <c r="A346" s="48" t="s">
        <v>163</v>
      </c>
      <c r="B346" s="48" t="s">
        <v>1474</v>
      </c>
      <c r="C346" s="28" t="s">
        <v>1083</v>
      </c>
      <c r="D346" s="28"/>
      <c r="E346" s="28" t="s">
        <v>1192</v>
      </c>
      <c r="F346" s="28" t="s">
        <v>172</v>
      </c>
      <c r="G346" s="28"/>
      <c r="H346" s="28"/>
      <c r="I346" s="28"/>
      <c r="J346" s="28"/>
      <c r="K346" s="28"/>
      <c r="L346" s="28"/>
      <c r="M346" s="28"/>
      <c r="N346" s="28" t="s">
        <v>206</v>
      </c>
    </row>
    <row r="347" spans="1:15" s="3" customFormat="1" ht="12.75" customHeight="1">
      <c r="A347" s="48" t="s">
        <v>629</v>
      </c>
      <c r="B347" s="48" t="s">
        <v>1474</v>
      </c>
      <c r="C347" s="28" t="s">
        <v>1388</v>
      </c>
      <c r="D347" s="28" t="s">
        <v>630</v>
      </c>
      <c r="E347" s="28" t="s">
        <v>631</v>
      </c>
      <c r="F347" s="28" t="s">
        <v>632</v>
      </c>
      <c r="G347" s="28" t="s">
        <v>633</v>
      </c>
      <c r="H347" s="28"/>
      <c r="I347" s="28">
        <v>2.5</v>
      </c>
      <c r="J347" s="28" t="s">
        <v>1482</v>
      </c>
      <c r="K347" s="28" t="s">
        <v>326</v>
      </c>
      <c r="L347" s="28" t="s">
        <v>1375</v>
      </c>
      <c r="M347" s="28"/>
      <c r="N347" s="28" t="s">
        <v>1344</v>
      </c>
      <c r="O347" s="20"/>
    </row>
    <row r="348" spans="1:14" ht="12.75" customHeight="1">
      <c r="A348" s="48" t="s">
        <v>1653</v>
      </c>
      <c r="B348" s="48" t="s">
        <v>1474</v>
      </c>
      <c r="C348" s="49" t="s">
        <v>1995</v>
      </c>
      <c r="D348" s="28" t="s">
        <v>94</v>
      </c>
      <c r="E348" s="28" t="s">
        <v>1654</v>
      </c>
      <c r="F348" s="28" t="s">
        <v>1655</v>
      </c>
      <c r="G348" s="28"/>
      <c r="H348" s="28" t="s">
        <v>1082</v>
      </c>
      <c r="I348" s="28">
        <v>2.7</v>
      </c>
      <c r="J348" s="28">
        <v>52</v>
      </c>
      <c r="K348" s="28">
        <v>72</v>
      </c>
      <c r="L348" s="28"/>
      <c r="M348" s="28"/>
      <c r="N348" s="28" t="s">
        <v>94</v>
      </c>
    </row>
    <row r="349" spans="1:14" ht="12.75" customHeight="1">
      <c r="A349" s="48" t="s">
        <v>819</v>
      </c>
      <c r="B349" s="48" t="s">
        <v>1474</v>
      </c>
      <c r="C349" s="49" t="s">
        <v>1995</v>
      </c>
      <c r="D349" s="28" t="s">
        <v>94</v>
      </c>
      <c r="E349" s="28" t="s">
        <v>1656</v>
      </c>
      <c r="F349" s="28" t="s">
        <v>1657</v>
      </c>
      <c r="G349" s="28"/>
      <c r="H349" s="28" t="s">
        <v>1357</v>
      </c>
      <c r="I349" s="28">
        <v>3.5</v>
      </c>
      <c r="J349" s="28">
        <v>52</v>
      </c>
      <c r="K349" s="28">
        <v>72</v>
      </c>
      <c r="L349" s="28"/>
      <c r="M349" s="28"/>
      <c r="N349" s="28" t="s">
        <v>94</v>
      </c>
    </row>
    <row r="350" spans="1:14" ht="12.75" customHeight="1">
      <c r="A350" s="48" t="s">
        <v>1167</v>
      </c>
      <c r="B350" s="48" t="s">
        <v>1474</v>
      </c>
      <c r="C350" s="49" t="s">
        <v>1995</v>
      </c>
      <c r="D350" s="28" t="s">
        <v>1658</v>
      </c>
      <c r="E350" s="28" t="s">
        <v>1659</v>
      </c>
      <c r="F350" s="28" t="s">
        <v>1660</v>
      </c>
      <c r="G350" s="28"/>
      <c r="H350" s="28" t="s">
        <v>1356</v>
      </c>
      <c r="I350" s="28">
        <v>2.7</v>
      </c>
      <c r="J350" s="28">
        <v>52</v>
      </c>
      <c r="K350" s="28">
        <v>72</v>
      </c>
      <c r="L350" s="28"/>
      <c r="M350" s="28"/>
      <c r="N350" s="28" t="s">
        <v>94</v>
      </c>
    </row>
    <row r="351" spans="1:14" ht="12.75" customHeight="1">
      <c r="A351" s="48" t="s">
        <v>1167</v>
      </c>
      <c r="B351" s="48" t="s">
        <v>1474</v>
      </c>
      <c r="C351" s="49" t="s">
        <v>1083</v>
      </c>
      <c r="D351" s="28" t="s">
        <v>1658</v>
      </c>
      <c r="E351" s="28" t="s">
        <v>1193</v>
      </c>
      <c r="F351" s="28" t="s">
        <v>887</v>
      </c>
      <c r="G351" s="28"/>
      <c r="H351" s="28"/>
      <c r="I351" s="28"/>
      <c r="J351" s="28"/>
      <c r="K351" s="28"/>
      <c r="L351" s="28"/>
      <c r="M351" s="28"/>
      <c r="N351" s="28" t="s">
        <v>206</v>
      </c>
    </row>
    <row r="352" spans="1:14" ht="12.75" customHeight="1">
      <c r="A352" s="48" t="s">
        <v>1167</v>
      </c>
      <c r="B352" s="48" t="s">
        <v>1474</v>
      </c>
      <c r="C352" s="49" t="s">
        <v>1996</v>
      </c>
      <c r="D352" s="28" t="s">
        <v>1658</v>
      </c>
      <c r="E352" s="28"/>
      <c r="F352" s="28"/>
      <c r="G352" s="28"/>
      <c r="H352" s="28" t="s">
        <v>1832</v>
      </c>
      <c r="I352" s="28"/>
      <c r="J352" s="28"/>
      <c r="K352" s="28"/>
      <c r="L352" s="28"/>
      <c r="M352" s="28" t="s">
        <v>1902</v>
      </c>
      <c r="N352" s="28" t="s">
        <v>1780</v>
      </c>
    </row>
    <row r="353" spans="1:15" s="3" customFormat="1" ht="12.75" customHeight="1">
      <c r="A353" s="48" t="s">
        <v>170</v>
      </c>
      <c r="B353" s="48" t="s">
        <v>1474</v>
      </c>
      <c r="C353" s="28" t="s">
        <v>1388</v>
      </c>
      <c r="D353" s="28" t="s">
        <v>1178</v>
      </c>
      <c r="E353" s="28" t="s">
        <v>634</v>
      </c>
      <c r="F353" s="28" t="s">
        <v>635</v>
      </c>
      <c r="G353" s="28" t="s">
        <v>636</v>
      </c>
      <c r="H353" s="28"/>
      <c r="I353" s="28">
        <v>2.5</v>
      </c>
      <c r="J353" s="28" t="s">
        <v>1491</v>
      </c>
      <c r="K353" s="28">
        <v>72</v>
      </c>
      <c r="L353" s="28" t="s">
        <v>1376</v>
      </c>
      <c r="M353" s="28"/>
      <c r="N353" s="28" t="s">
        <v>1344</v>
      </c>
      <c r="O353" s="20"/>
    </row>
    <row r="354" spans="1:15" s="3" customFormat="1" ht="12.75" customHeight="1">
      <c r="A354" s="48" t="s">
        <v>170</v>
      </c>
      <c r="B354" s="48" t="s">
        <v>1474</v>
      </c>
      <c r="C354" s="28" t="s">
        <v>1083</v>
      </c>
      <c r="D354" s="28" t="s">
        <v>1178</v>
      </c>
      <c r="E354" s="28" t="s">
        <v>888</v>
      </c>
      <c r="F354" s="28" t="s">
        <v>1194</v>
      </c>
      <c r="G354" s="28"/>
      <c r="H354" s="28"/>
      <c r="I354" s="28"/>
      <c r="J354" s="28"/>
      <c r="K354" s="28"/>
      <c r="L354" s="28"/>
      <c r="M354" s="28"/>
      <c r="N354" s="28" t="s">
        <v>206</v>
      </c>
      <c r="O354" s="20"/>
    </row>
    <row r="355" spans="1:15" s="3" customFormat="1" ht="12.75" customHeight="1">
      <c r="A355" s="48" t="s">
        <v>170</v>
      </c>
      <c r="B355" s="48" t="s">
        <v>1474</v>
      </c>
      <c r="C355" s="28" t="s">
        <v>1996</v>
      </c>
      <c r="D355" s="28" t="s">
        <v>1178</v>
      </c>
      <c r="E355" s="28"/>
      <c r="F355" s="28"/>
      <c r="G355" s="28"/>
      <c r="H355" s="28" t="s">
        <v>826</v>
      </c>
      <c r="I355" s="28"/>
      <c r="J355" s="28"/>
      <c r="K355" s="28"/>
      <c r="L355" s="28"/>
      <c r="M355" s="28" t="s">
        <v>1908</v>
      </c>
      <c r="N355" s="28" t="s">
        <v>1779</v>
      </c>
      <c r="O355" s="20"/>
    </row>
    <row r="356" spans="1:14" ht="12.75" customHeight="1">
      <c r="A356" s="48" t="s">
        <v>802</v>
      </c>
      <c r="B356" s="48" t="s">
        <v>1474</v>
      </c>
      <c r="C356" s="49" t="s">
        <v>1995</v>
      </c>
      <c r="D356" s="28" t="s">
        <v>94</v>
      </c>
      <c r="E356" s="48" t="s">
        <v>1661</v>
      </c>
      <c r="F356" s="48" t="s">
        <v>1662</v>
      </c>
      <c r="G356" s="48"/>
      <c r="H356" s="28" t="s">
        <v>1386</v>
      </c>
      <c r="I356" s="28">
        <v>2.7</v>
      </c>
      <c r="J356" s="28">
        <v>52</v>
      </c>
      <c r="K356" s="28">
        <v>72</v>
      </c>
      <c r="L356" s="28"/>
      <c r="M356" s="28"/>
      <c r="N356" s="28" t="s">
        <v>94</v>
      </c>
    </row>
    <row r="357" spans="1:14" ht="12.75" customHeight="1">
      <c r="A357" s="48" t="s">
        <v>785</v>
      </c>
      <c r="B357" s="48" t="s">
        <v>1474</v>
      </c>
      <c r="C357" s="49" t="s">
        <v>1995</v>
      </c>
      <c r="D357" s="28" t="s">
        <v>168</v>
      </c>
      <c r="E357" s="28" t="s">
        <v>886</v>
      </c>
      <c r="F357" s="28" t="s">
        <v>1652</v>
      </c>
      <c r="G357" s="28"/>
      <c r="H357" s="28" t="s">
        <v>1356</v>
      </c>
      <c r="I357" s="28">
        <v>3.5</v>
      </c>
      <c r="J357" s="28">
        <v>52</v>
      </c>
      <c r="K357" s="28">
        <v>72</v>
      </c>
      <c r="L357" s="28"/>
      <c r="M357" s="28"/>
      <c r="N357" s="28" t="s">
        <v>94</v>
      </c>
    </row>
    <row r="358" spans="1:14" ht="12.75" customHeight="1">
      <c r="A358" s="48" t="s">
        <v>945</v>
      </c>
      <c r="B358" s="48" t="s">
        <v>1474</v>
      </c>
      <c r="C358" s="49" t="s">
        <v>1083</v>
      </c>
      <c r="D358" s="28"/>
      <c r="E358" s="28" t="s">
        <v>1195</v>
      </c>
      <c r="F358" s="28" t="s">
        <v>786</v>
      </c>
      <c r="G358" s="28"/>
      <c r="H358" s="28"/>
      <c r="I358" s="28"/>
      <c r="J358" s="28"/>
      <c r="K358" s="28"/>
      <c r="L358" s="28"/>
      <c r="M358" s="28"/>
      <c r="N358" s="28" t="s">
        <v>206</v>
      </c>
    </row>
    <row r="359" spans="1:14" ht="12.75" customHeight="1">
      <c r="A359" s="48" t="s">
        <v>1772</v>
      </c>
      <c r="B359" s="48" t="s">
        <v>1474</v>
      </c>
      <c r="C359" s="49" t="s">
        <v>1996</v>
      </c>
      <c r="D359" s="28"/>
      <c r="E359" s="28"/>
      <c r="F359" s="28"/>
      <c r="G359" s="28"/>
      <c r="H359" s="28" t="s">
        <v>1832</v>
      </c>
      <c r="I359" s="28"/>
      <c r="J359" s="28"/>
      <c r="K359" s="28"/>
      <c r="L359" s="28"/>
      <c r="M359" s="28" t="s">
        <v>1773</v>
      </c>
      <c r="N359" s="28" t="s">
        <v>1910</v>
      </c>
    </row>
    <row r="360" spans="1:14" ht="12.75" customHeight="1">
      <c r="A360" s="48" t="s">
        <v>811</v>
      </c>
      <c r="B360" s="48" t="s">
        <v>1474</v>
      </c>
      <c r="C360" s="49" t="s">
        <v>1995</v>
      </c>
      <c r="D360" s="28" t="s">
        <v>94</v>
      </c>
      <c r="E360" s="28" t="s">
        <v>1663</v>
      </c>
      <c r="F360" s="28" t="s">
        <v>1664</v>
      </c>
      <c r="G360" s="28"/>
      <c r="H360" s="28" t="s">
        <v>827</v>
      </c>
      <c r="I360" s="28">
        <v>2.7</v>
      </c>
      <c r="J360" s="28">
        <v>52</v>
      </c>
      <c r="K360" s="28">
        <v>72</v>
      </c>
      <c r="L360" s="28"/>
      <c r="M360" s="28"/>
      <c r="N360" s="28" t="s">
        <v>94</v>
      </c>
    </row>
    <row r="361" spans="1:16" s="4" customFormat="1" ht="14.25" customHeight="1">
      <c r="A361" s="48" t="s">
        <v>164</v>
      </c>
      <c r="B361" s="48" t="s">
        <v>1474</v>
      </c>
      <c r="C361" s="28" t="s">
        <v>1083</v>
      </c>
      <c r="D361" s="28"/>
      <c r="E361" s="28" t="s">
        <v>1196</v>
      </c>
      <c r="F361" s="28" t="s">
        <v>173</v>
      </c>
      <c r="G361" s="28"/>
      <c r="H361" s="28"/>
      <c r="I361" s="28"/>
      <c r="J361" s="28"/>
      <c r="K361" s="28"/>
      <c r="L361" s="28"/>
      <c r="M361" s="28"/>
      <c r="N361" s="28" t="s">
        <v>206</v>
      </c>
      <c r="O361" s="18"/>
      <c r="P361" s="5"/>
    </row>
    <row r="362" spans="1:15" s="41" customFormat="1" ht="14.25" customHeight="1">
      <c r="A362" s="48" t="s">
        <v>164</v>
      </c>
      <c r="B362" s="48" t="s">
        <v>1474</v>
      </c>
      <c r="C362" s="28" t="s">
        <v>1996</v>
      </c>
      <c r="D362" s="28"/>
      <c r="E362" s="28"/>
      <c r="F362" s="28"/>
      <c r="G362" s="28"/>
      <c r="H362" s="28" t="s">
        <v>1832</v>
      </c>
      <c r="I362" s="28"/>
      <c r="J362" s="28"/>
      <c r="K362" s="28"/>
      <c r="L362" s="28"/>
      <c r="M362" s="28" t="s">
        <v>1896</v>
      </c>
      <c r="N362" s="28" t="s">
        <v>1344</v>
      </c>
      <c r="O362" s="18"/>
    </row>
    <row r="363" spans="1:14" ht="12.75" customHeight="1">
      <c r="A363" s="48" t="s">
        <v>1666</v>
      </c>
      <c r="B363" s="48" t="s">
        <v>1474</v>
      </c>
      <c r="C363" s="86" t="s">
        <v>419</v>
      </c>
      <c r="D363" s="28" t="s">
        <v>1667</v>
      </c>
      <c r="E363" s="28" t="s">
        <v>1668</v>
      </c>
      <c r="F363" s="28" t="s">
        <v>1669</v>
      </c>
      <c r="G363" s="28"/>
      <c r="H363" s="28"/>
      <c r="I363" s="28">
        <v>2</v>
      </c>
      <c r="J363" s="28">
        <v>52</v>
      </c>
      <c r="K363" s="28">
        <v>72</v>
      </c>
      <c r="L363" s="28" t="s">
        <v>1604</v>
      </c>
      <c r="M363" s="28"/>
      <c r="N363" s="28" t="s">
        <v>94</v>
      </c>
    </row>
    <row r="364" spans="1:16" s="4" customFormat="1" ht="12.75" customHeight="1">
      <c r="A364" s="48" t="s">
        <v>165</v>
      </c>
      <c r="B364" s="48" t="s">
        <v>1474</v>
      </c>
      <c r="C364" s="28"/>
      <c r="D364" s="28" t="s">
        <v>171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18"/>
      <c r="P364" s="5"/>
    </row>
    <row r="365" spans="1:16" s="4" customFormat="1" ht="12.75" customHeight="1">
      <c r="A365" s="48" t="s">
        <v>166</v>
      </c>
      <c r="B365" s="48" t="s">
        <v>1474</v>
      </c>
      <c r="C365" s="28"/>
      <c r="D365" s="28" t="s">
        <v>167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18"/>
      <c r="P365" s="5"/>
    </row>
    <row r="366" spans="1:15" s="41" customFormat="1" ht="12.75" customHeight="1">
      <c r="A366" s="48"/>
      <c r="B366" s="4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18"/>
    </row>
    <row r="367" spans="1:14" ht="12.75" customHeight="1">
      <c r="A367" s="48" t="s">
        <v>1180</v>
      </c>
      <c r="B367" s="4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</row>
    <row r="368" spans="1:14" ht="12.75" customHeight="1">
      <c r="A368" s="48" t="s">
        <v>944</v>
      </c>
      <c r="B368" s="48" t="s">
        <v>1474</v>
      </c>
      <c r="C368" s="28" t="s">
        <v>1083</v>
      </c>
      <c r="D368" s="28"/>
      <c r="E368" s="28" t="s">
        <v>1197</v>
      </c>
      <c r="F368" s="28" t="s">
        <v>943</v>
      </c>
      <c r="G368" s="28"/>
      <c r="H368" s="28"/>
      <c r="I368" s="28"/>
      <c r="J368" s="28"/>
      <c r="K368" s="28"/>
      <c r="L368" s="28"/>
      <c r="M368" s="28"/>
      <c r="N368" s="28" t="s">
        <v>206</v>
      </c>
    </row>
    <row r="369" spans="1:14" ht="12.75" customHeight="1">
      <c r="A369" s="48"/>
      <c r="B369" s="4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</row>
    <row r="370" spans="1:14" ht="12.75" customHeight="1">
      <c r="A370" s="48"/>
      <c r="B370" s="85"/>
      <c r="C370" s="85" t="s">
        <v>1993</v>
      </c>
      <c r="D370" s="47" t="s">
        <v>90</v>
      </c>
      <c r="E370" s="47"/>
      <c r="F370" s="47"/>
      <c r="G370" s="47"/>
      <c r="H370" s="47" t="s">
        <v>1328</v>
      </c>
      <c r="I370" s="47"/>
      <c r="J370" s="47"/>
      <c r="K370" s="47"/>
      <c r="L370" s="47"/>
      <c r="M370" s="47"/>
      <c r="N370" s="28"/>
    </row>
    <row r="371" spans="1:14" ht="12.75" customHeight="1">
      <c r="A371" s="85" t="s">
        <v>1993</v>
      </c>
      <c r="B371" s="85" t="s">
        <v>91</v>
      </c>
      <c r="C371" s="85" t="s">
        <v>1994</v>
      </c>
      <c r="D371" s="47" t="s">
        <v>1176</v>
      </c>
      <c r="E371" s="47" t="s">
        <v>1325</v>
      </c>
      <c r="F371" s="47" t="s">
        <v>1326</v>
      </c>
      <c r="G371" s="47" t="s">
        <v>1327</v>
      </c>
      <c r="H371" s="47" t="s">
        <v>1329</v>
      </c>
      <c r="I371" s="47" t="s">
        <v>1330</v>
      </c>
      <c r="J371" s="47" t="s">
        <v>1331</v>
      </c>
      <c r="K371" s="47" t="s">
        <v>1332</v>
      </c>
      <c r="L371" s="47" t="s">
        <v>1333</v>
      </c>
      <c r="M371" s="47" t="s">
        <v>1334</v>
      </c>
      <c r="N371" s="47" t="s">
        <v>1346</v>
      </c>
    </row>
    <row r="372" spans="1:14" ht="12.75" customHeight="1">
      <c r="A372" s="48" t="s">
        <v>938</v>
      </c>
      <c r="B372" s="48" t="s">
        <v>1475</v>
      </c>
      <c r="C372" s="28" t="s">
        <v>1083</v>
      </c>
      <c r="D372" s="28"/>
      <c r="E372" s="28" t="s">
        <v>1198</v>
      </c>
      <c r="F372" s="28" t="s">
        <v>797</v>
      </c>
      <c r="G372" s="28"/>
      <c r="H372" s="28"/>
      <c r="I372" s="28"/>
      <c r="J372" s="28"/>
      <c r="K372" s="28"/>
      <c r="L372" s="28"/>
      <c r="M372" s="28"/>
      <c r="N372" s="28" t="s">
        <v>206</v>
      </c>
    </row>
    <row r="373" spans="1:14" ht="12.75" customHeight="1">
      <c r="A373" s="48" t="s">
        <v>174</v>
      </c>
      <c r="B373" s="48" t="s">
        <v>1475</v>
      </c>
      <c r="C373" s="28" t="s">
        <v>1083</v>
      </c>
      <c r="D373" s="28" t="s">
        <v>184</v>
      </c>
      <c r="E373" s="28" t="s">
        <v>188</v>
      </c>
      <c r="F373" s="28" t="s">
        <v>1199</v>
      </c>
      <c r="G373" s="28"/>
      <c r="H373" s="28"/>
      <c r="I373" s="28"/>
      <c r="J373" s="28"/>
      <c r="K373" s="28"/>
      <c r="L373" s="28"/>
      <c r="M373" s="28"/>
      <c r="N373" s="28" t="s">
        <v>206</v>
      </c>
    </row>
    <row r="374" spans="1:14" ht="12.75" customHeight="1">
      <c r="A374" s="48" t="s">
        <v>175</v>
      </c>
      <c r="B374" s="48" t="s">
        <v>1475</v>
      </c>
      <c r="C374" s="28" t="s">
        <v>1083</v>
      </c>
      <c r="D374" s="28" t="s">
        <v>185</v>
      </c>
      <c r="E374" s="28" t="s">
        <v>1200</v>
      </c>
      <c r="F374" s="28" t="s">
        <v>189</v>
      </c>
      <c r="G374" s="28"/>
      <c r="H374" s="28"/>
      <c r="I374" s="28"/>
      <c r="J374" s="28"/>
      <c r="K374" s="28"/>
      <c r="L374" s="28"/>
      <c r="M374" s="28"/>
      <c r="N374" s="28" t="s">
        <v>206</v>
      </c>
    </row>
    <row r="375" spans="1:14" ht="12.75" customHeight="1">
      <c r="A375" s="48" t="s">
        <v>175</v>
      </c>
      <c r="B375" s="48" t="s">
        <v>1475</v>
      </c>
      <c r="C375" s="28" t="s">
        <v>1996</v>
      </c>
      <c r="D375" s="28" t="s">
        <v>185</v>
      </c>
      <c r="E375" s="28"/>
      <c r="F375" s="28"/>
      <c r="G375" s="28"/>
      <c r="H375" s="28" t="s">
        <v>1832</v>
      </c>
      <c r="I375" s="28"/>
      <c r="J375" s="28"/>
      <c r="K375" s="28"/>
      <c r="L375" s="28"/>
      <c r="M375" s="28" t="s">
        <v>1851</v>
      </c>
      <c r="N375" s="28" t="s">
        <v>1344</v>
      </c>
    </row>
    <row r="376" spans="1:14" ht="12.75" customHeight="1">
      <c r="A376" s="48" t="s">
        <v>1229</v>
      </c>
      <c r="B376" s="48" t="s">
        <v>1475</v>
      </c>
      <c r="C376" s="28" t="s">
        <v>1083</v>
      </c>
      <c r="D376" s="28"/>
      <c r="E376" s="28" t="s">
        <v>1201</v>
      </c>
      <c r="F376" s="28" t="s">
        <v>190</v>
      </c>
      <c r="G376" s="28"/>
      <c r="H376" s="28"/>
      <c r="I376" s="28"/>
      <c r="J376" s="28"/>
      <c r="K376" s="28"/>
      <c r="L376" s="28"/>
      <c r="M376" s="28"/>
      <c r="N376" s="28" t="s">
        <v>206</v>
      </c>
    </row>
    <row r="377" spans="1:14" ht="12.75" customHeight="1">
      <c r="A377" s="48" t="s">
        <v>1173</v>
      </c>
      <c r="B377" s="48" t="s">
        <v>1475</v>
      </c>
      <c r="C377" s="86" t="s">
        <v>419</v>
      </c>
      <c r="D377" s="28" t="s">
        <v>1174</v>
      </c>
      <c r="E377" s="48" t="s">
        <v>1681</v>
      </c>
      <c r="F377" s="48" t="s">
        <v>1682</v>
      </c>
      <c r="G377" s="48"/>
      <c r="H377" s="28"/>
      <c r="I377" s="28">
        <v>2</v>
      </c>
      <c r="J377" s="28">
        <v>52</v>
      </c>
      <c r="K377" s="28">
        <v>72</v>
      </c>
      <c r="L377" s="28" t="s">
        <v>1604</v>
      </c>
      <c r="M377" s="28"/>
      <c r="N377" s="28" t="s">
        <v>94</v>
      </c>
    </row>
    <row r="378" spans="1:15" s="3" customFormat="1" ht="12.75" customHeight="1">
      <c r="A378" s="48" t="s">
        <v>637</v>
      </c>
      <c r="B378" s="48" t="s">
        <v>1475</v>
      </c>
      <c r="C378" s="28" t="s">
        <v>1388</v>
      </c>
      <c r="D378" s="28" t="s">
        <v>638</v>
      </c>
      <c r="E378" s="28" t="s">
        <v>639</v>
      </c>
      <c r="F378" s="28" t="s">
        <v>640</v>
      </c>
      <c r="G378" s="28" t="s">
        <v>641</v>
      </c>
      <c r="H378" s="28"/>
      <c r="I378" s="28">
        <v>2.5</v>
      </c>
      <c r="J378" s="28" t="s">
        <v>1482</v>
      </c>
      <c r="K378" s="28">
        <v>72</v>
      </c>
      <c r="L378" s="28" t="s">
        <v>1377</v>
      </c>
      <c r="M378" s="28"/>
      <c r="N378" s="28" t="s">
        <v>1344</v>
      </c>
      <c r="O378" s="20"/>
    </row>
    <row r="379" spans="1:15" s="3" customFormat="1" ht="12.75" customHeight="1">
      <c r="A379" s="48" t="s">
        <v>642</v>
      </c>
      <c r="B379" s="48" t="s">
        <v>1475</v>
      </c>
      <c r="C379" s="28" t="s">
        <v>1388</v>
      </c>
      <c r="D379" s="28" t="s">
        <v>643</v>
      </c>
      <c r="E379" s="28" t="s">
        <v>644</v>
      </c>
      <c r="F379" s="28" t="s">
        <v>645</v>
      </c>
      <c r="G379" s="28" t="s">
        <v>646</v>
      </c>
      <c r="H379" s="28"/>
      <c r="I379" s="28">
        <v>2.5</v>
      </c>
      <c r="J379" s="28" t="s">
        <v>1482</v>
      </c>
      <c r="K379" s="28">
        <v>72</v>
      </c>
      <c r="L379" s="28" t="s">
        <v>1378</v>
      </c>
      <c r="M379" s="28"/>
      <c r="N379" s="28" t="s">
        <v>1344</v>
      </c>
      <c r="O379" s="20"/>
    </row>
    <row r="380" spans="1:14" ht="12.75" customHeight="1">
      <c r="A380" s="48" t="s">
        <v>176</v>
      </c>
      <c r="B380" s="48" t="s">
        <v>1475</v>
      </c>
      <c r="C380" s="28" t="s">
        <v>1996</v>
      </c>
      <c r="D380" s="28"/>
      <c r="E380" s="28"/>
      <c r="F380" s="28"/>
      <c r="G380" s="28"/>
      <c r="H380" s="28" t="s">
        <v>1832</v>
      </c>
      <c r="I380" s="28"/>
      <c r="J380" s="28"/>
      <c r="K380" s="28"/>
      <c r="L380" s="28"/>
      <c r="M380" s="28" t="s">
        <v>1904</v>
      </c>
      <c r="N380" s="28" t="s">
        <v>1780</v>
      </c>
    </row>
    <row r="381" spans="1:15" ht="12.75" customHeight="1">
      <c r="A381" s="48" t="s">
        <v>296</v>
      </c>
      <c r="B381" s="48" t="s">
        <v>1475</v>
      </c>
      <c r="C381" s="49" t="s">
        <v>1995</v>
      </c>
      <c r="D381" s="28" t="s">
        <v>1572</v>
      </c>
      <c r="E381" s="28" t="s">
        <v>1573</v>
      </c>
      <c r="F381" s="28" t="s">
        <v>1574</v>
      </c>
      <c r="G381" s="28"/>
      <c r="H381" s="28" t="s">
        <v>1386</v>
      </c>
      <c r="I381" s="28">
        <v>2</v>
      </c>
      <c r="J381" s="28">
        <v>52</v>
      </c>
      <c r="K381" s="28">
        <v>72</v>
      </c>
      <c r="L381" s="28"/>
      <c r="M381" s="28"/>
      <c r="N381" s="28" t="s">
        <v>94</v>
      </c>
      <c r="O381" s="21"/>
    </row>
    <row r="382" spans="1:14" ht="12.75" customHeight="1">
      <c r="A382" s="48" t="s">
        <v>177</v>
      </c>
      <c r="B382" s="48" t="s">
        <v>1475</v>
      </c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</row>
    <row r="383" spans="1:14" ht="12.75" customHeight="1">
      <c r="A383" s="48" t="s">
        <v>178</v>
      </c>
      <c r="B383" s="48" t="s">
        <v>1475</v>
      </c>
      <c r="C383" s="28" t="s">
        <v>1083</v>
      </c>
      <c r="D383" s="28" t="s">
        <v>186</v>
      </c>
      <c r="E383" s="28" t="s">
        <v>191</v>
      </c>
      <c r="F383" s="28" t="s">
        <v>1202</v>
      </c>
      <c r="G383" s="28"/>
      <c r="H383" s="28"/>
      <c r="I383" s="28"/>
      <c r="J383" s="28"/>
      <c r="K383" s="28"/>
      <c r="L383" s="28"/>
      <c r="M383" s="28"/>
      <c r="N383" s="28" t="s">
        <v>206</v>
      </c>
    </row>
    <row r="384" spans="1:14" ht="12.75" customHeight="1">
      <c r="A384" s="48" t="s">
        <v>178</v>
      </c>
      <c r="B384" s="48" t="s">
        <v>1475</v>
      </c>
      <c r="C384" s="28" t="s">
        <v>1996</v>
      </c>
      <c r="D384" s="28" t="s">
        <v>186</v>
      </c>
      <c r="E384" s="28"/>
      <c r="F384" s="28"/>
      <c r="G384" s="28"/>
      <c r="H384" s="28" t="s">
        <v>1841</v>
      </c>
      <c r="I384" s="28"/>
      <c r="J384" s="28"/>
      <c r="K384" s="28"/>
      <c r="L384" s="28"/>
      <c r="M384" s="28" t="s">
        <v>1911</v>
      </c>
      <c r="N384" s="28" t="s">
        <v>1910</v>
      </c>
    </row>
    <row r="385" spans="1:15" s="3" customFormat="1" ht="12.75" customHeight="1">
      <c r="A385" s="48" t="s">
        <v>183</v>
      </c>
      <c r="B385" s="48" t="s">
        <v>1475</v>
      </c>
      <c r="C385" s="28" t="s">
        <v>1388</v>
      </c>
      <c r="D385" s="28" t="s">
        <v>1680</v>
      </c>
      <c r="E385" s="28" t="s">
        <v>647</v>
      </c>
      <c r="F385" s="28" t="s">
        <v>648</v>
      </c>
      <c r="G385" s="28" t="s">
        <v>649</v>
      </c>
      <c r="H385" s="28"/>
      <c r="I385" s="28">
        <v>2.5</v>
      </c>
      <c r="J385" s="28" t="s">
        <v>1482</v>
      </c>
      <c r="K385" s="28">
        <v>72</v>
      </c>
      <c r="L385" s="28" t="s">
        <v>1379</v>
      </c>
      <c r="M385" s="28"/>
      <c r="N385" s="28" t="s">
        <v>1344</v>
      </c>
      <c r="O385" s="20"/>
    </row>
    <row r="386" spans="1:15" s="3" customFormat="1" ht="12.75" customHeight="1">
      <c r="A386" s="48" t="s">
        <v>183</v>
      </c>
      <c r="B386" s="48" t="s">
        <v>1475</v>
      </c>
      <c r="C386" s="28" t="s">
        <v>1083</v>
      </c>
      <c r="D386" s="28" t="s">
        <v>1680</v>
      </c>
      <c r="E386" s="28" t="s">
        <v>1203</v>
      </c>
      <c r="F386" s="28" t="s">
        <v>889</v>
      </c>
      <c r="G386" s="28"/>
      <c r="H386" s="28"/>
      <c r="I386" s="28"/>
      <c r="J386" s="28"/>
      <c r="K386" s="28"/>
      <c r="L386" s="28"/>
      <c r="M386" s="28"/>
      <c r="N386" s="28" t="s">
        <v>206</v>
      </c>
      <c r="O386" s="20"/>
    </row>
    <row r="387" spans="1:15" s="3" customFormat="1" ht="12.75" customHeight="1">
      <c r="A387" s="48" t="s">
        <v>183</v>
      </c>
      <c r="B387" s="48" t="s">
        <v>1475</v>
      </c>
      <c r="C387" s="28" t="s">
        <v>1996</v>
      </c>
      <c r="D387" s="28" t="s">
        <v>1680</v>
      </c>
      <c r="E387" s="28"/>
      <c r="F387" s="28"/>
      <c r="G387" s="28"/>
      <c r="H387" s="28" t="s">
        <v>1832</v>
      </c>
      <c r="I387" s="28"/>
      <c r="J387" s="28"/>
      <c r="K387" s="28"/>
      <c r="L387" s="28"/>
      <c r="M387" s="28" t="s">
        <v>1907</v>
      </c>
      <c r="N387" s="28" t="s">
        <v>1779</v>
      </c>
      <c r="O387" s="20"/>
    </row>
    <row r="388" spans="1:14" ht="12.75" customHeight="1">
      <c r="A388" s="48" t="s">
        <v>179</v>
      </c>
      <c r="B388" s="48" t="s">
        <v>1475</v>
      </c>
      <c r="C388" s="28" t="s">
        <v>1996</v>
      </c>
      <c r="D388" s="28" t="s">
        <v>38</v>
      </c>
      <c r="E388" s="28"/>
      <c r="F388" s="28"/>
      <c r="G388" s="28"/>
      <c r="H388" s="28" t="s">
        <v>1832</v>
      </c>
      <c r="I388" s="28"/>
      <c r="J388" s="28"/>
      <c r="K388" s="28"/>
      <c r="L388" s="28"/>
      <c r="M388" s="28" t="s">
        <v>1874</v>
      </c>
      <c r="N388" s="28" t="s">
        <v>1344</v>
      </c>
    </row>
    <row r="389" spans="1:14" ht="12.75" customHeight="1">
      <c r="A389" s="48" t="s">
        <v>890</v>
      </c>
      <c r="B389" s="48" t="s">
        <v>1475</v>
      </c>
      <c r="C389" s="49" t="s">
        <v>1995</v>
      </c>
      <c r="D389" s="28" t="s">
        <v>1670</v>
      </c>
      <c r="E389" s="28" t="s">
        <v>1678</v>
      </c>
      <c r="F389" s="28" t="s">
        <v>1679</v>
      </c>
      <c r="G389" s="28"/>
      <c r="H389" s="28" t="s">
        <v>1356</v>
      </c>
      <c r="I389" s="28">
        <v>3.5</v>
      </c>
      <c r="J389" s="28">
        <v>52</v>
      </c>
      <c r="K389" s="28">
        <v>72</v>
      </c>
      <c r="L389" s="28"/>
      <c r="M389" s="28"/>
      <c r="N389" s="28" t="s">
        <v>94</v>
      </c>
    </row>
    <row r="390" spans="1:14" ht="12.75" customHeight="1">
      <c r="A390" s="48" t="s">
        <v>890</v>
      </c>
      <c r="B390" s="48" t="s">
        <v>1475</v>
      </c>
      <c r="C390" s="49" t="s">
        <v>1083</v>
      </c>
      <c r="D390" s="28" t="s">
        <v>1670</v>
      </c>
      <c r="E390" s="28" t="s">
        <v>1205</v>
      </c>
      <c r="F390" s="28" t="s">
        <v>891</v>
      </c>
      <c r="G390" s="28"/>
      <c r="H390" s="28"/>
      <c r="I390" s="28"/>
      <c r="J390" s="28"/>
      <c r="K390" s="28"/>
      <c r="L390" s="28"/>
      <c r="M390" s="28"/>
      <c r="N390" s="28" t="s">
        <v>206</v>
      </c>
    </row>
    <row r="391" spans="1:14" ht="12.75" customHeight="1">
      <c r="A391" s="48" t="s">
        <v>890</v>
      </c>
      <c r="B391" s="48" t="s">
        <v>1475</v>
      </c>
      <c r="C391" s="49" t="s">
        <v>1996</v>
      </c>
      <c r="D391" s="28" t="s">
        <v>1670</v>
      </c>
      <c r="E391" s="28"/>
      <c r="F391" s="28"/>
      <c r="G391" s="28"/>
      <c r="H391" s="28" t="s">
        <v>1832</v>
      </c>
      <c r="I391" s="28"/>
      <c r="J391" s="28"/>
      <c r="K391" s="28"/>
      <c r="L391" s="28"/>
      <c r="M391" s="28" t="s">
        <v>1905</v>
      </c>
      <c r="N391" s="28" t="s">
        <v>1910</v>
      </c>
    </row>
    <row r="392" spans="1:14" ht="12.75" customHeight="1">
      <c r="A392" s="48" t="s">
        <v>180</v>
      </c>
      <c r="B392" s="48" t="s">
        <v>1475</v>
      </c>
      <c r="C392" s="28" t="s">
        <v>1083</v>
      </c>
      <c r="D392" s="28"/>
      <c r="E392" s="28" t="s">
        <v>192</v>
      </c>
      <c r="F392" s="28" t="s">
        <v>1206</v>
      </c>
      <c r="G392" s="28"/>
      <c r="H392" s="28"/>
      <c r="I392" s="28"/>
      <c r="J392" s="28"/>
      <c r="K392" s="28"/>
      <c r="L392" s="28"/>
      <c r="M392" s="28"/>
      <c r="N392" s="28" t="s">
        <v>206</v>
      </c>
    </row>
    <row r="393" spans="1:14" ht="12.75" customHeight="1">
      <c r="A393" s="48" t="s">
        <v>180</v>
      </c>
      <c r="B393" s="48" t="s">
        <v>1475</v>
      </c>
      <c r="C393" s="28" t="s">
        <v>1996</v>
      </c>
      <c r="D393" s="28"/>
      <c r="E393" s="28"/>
      <c r="F393" s="28"/>
      <c r="G393" s="28"/>
      <c r="H393" s="28" t="s">
        <v>1832</v>
      </c>
      <c r="I393" s="28"/>
      <c r="J393" s="28"/>
      <c r="K393" s="28"/>
      <c r="L393" s="28"/>
      <c r="M393" s="28" t="s">
        <v>1890</v>
      </c>
      <c r="N393" s="28" t="s">
        <v>1344</v>
      </c>
    </row>
    <row r="394" spans="1:15" s="3" customFormat="1" ht="12.75" customHeight="1">
      <c r="A394" s="48" t="s">
        <v>660</v>
      </c>
      <c r="B394" s="48" t="s">
        <v>1475</v>
      </c>
      <c r="C394" s="28" t="s">
        <v>1388</v>
      </c>
      <c r="D394" s="28" t="s">
        <v>661</v>
      </c>
      <c r="E394" s="28" t="s">
        <v>662</v>
      </c>
      <c r="F394" s="28" t="s">
        <v>663</v>
      </c>
      <c r="G394" s="28" t="s">
        <v>664</v>
      </c>
      <c r="H394" s="28"/>
      <c r="I394" s="28">
        <v>2.5</v>
      </c>
      <c r="J394" s="28" t="s">
        <v>1482</v>
      </c>
      <c r="K394" s="28">
        <v>72</v>
      </c>
      <c r="L394" s="28" t="s">
        <v>1380</v>
      </c>
      <c r="M394" s="28"/>
      <c r="N394" s="28" t="s">
        <v>1344</v>
      </c>
      <c r="O394" s="20"/>
    </row>
    <row r="395" spans="1:15" s="3" customFormat="1" ht="12.75" customHeight="1">
      <c r="A395" s="48" t="s">
        <v>655</v>
      </c>
      <c r="B395" s="48" t="s">
        <v>1475</v>
      </c>
      <c r="C395" s="28" t="s">
        <v>1388</v>
      </c>
      <c r="D395" s="28" t="s">
        <v>656</v>
      </c>
      <c r="E395" s="28" t="s">
        <v>657</v>
      </c>
      <c r="F395" s="28" t="s">
        <v>658</v>
      </c>
      <c r="G395" s="28" t="s">
        <v>659</v>
      </c>
      <c r="H395" s="28"/>
      <c r="I395" s="28">
        <v>2.5</v>
      </c>
      <c r="J395" s="28" t="s">
        <v>1482</v>
      </c>
      <c r="K395" s="28">
        <v>72</v>
      </c>
      <c r="L395" s="28" t="s">
        <v>1381</v>
      </c>
      <c r="M395" s="28" t="s">
        <v>1889</v>
      </c>
      <c r="N395" s="28" t="s">
        <v>1344</v>
      </c>
      <c r="O395" s="20"/>
    </row>
    <row r="396" spans="1:15" s="1" customFormat="1" ht="12.75" customHeight="1">
      <c r="A396" s="48" t="s">
        <v>1412</v>
      </c>
      <c r="B396" s="48" t="s">
        <v>1475</v>
      </c>
      <c r="C396" s="28" t="s">
        <v>1995</v>
      </c>
      <c r="D396" s="28"/>
      <c r="E396" s="28" t="s">
        <v>1413</v>
      </c>
      <c r="F396" s="28" t="s">
        <v>1414</v>
      </c>
      <c r="G396" s="28"/>
      <c r="H396" s="28" t="s">
        <v>1355</v>
      </c>
      <c r="I396" s="28" t="s">
        <v>1623</v>
      </c>
      <c r="J396" s="28" t="s">
        <v>142</v>
      </c>
      <c r="K396" s="28">
        <v>72</v>
      </c>
      <c r="L396" s="28">
        <v>600</v>
      </c>
      <c r="M396" s="28" t="s">
        <v>1415</v>
      </c>
      <c r="N396" s="28" t="s">
        <v>0</v>
      </c>
      <c r="O396" s="19"/>
    </row>
    <row r="397" spans="1:15" s="1" customFormat="1" ht="12.75" customHeight="1">
      <c r="A397" s="48" t="s">
        <v>1420</v>
      </c>
      <c r="B397" s="48" t="s">
        <v>1475</v>
      </c>
      <c r="C397" s="28" t="s">
        <v>1995</v>
      </c>
      <c r="D397" s="28"/>
      <c r="E397" s="28" t="s">
        <v>1421</v>
      </c>
      <c r="F397" s="28" t="s">
        <v>1422</v>
      </c>
      <c r="G397" s="28"/>
      <c r="H397" s="28" t="s">
        <v>1972</v>
      </c>
      <c r="I397" s="28" t="s">
        <v>1410</v>
      </c>
      <c r="J397" s="28" t="s">
        <v>1423</v>
      </c>
      <c r="K397" s="28">
        <v>72</v>
      </c>
      <c r="L397" s="28" t="s">
        <v>1336</v>
      </c>
      <c r="M397" s="28" t="s">
        <v>1424</v>
      </c>
      <c r="N397" s="28" t="s">
        <v>0</v>
      </c>
      <c r="O397" s="19"/>
    </row>
    <row r="398" spans="1:14" ht="12.75" customHeight="1">
      <c r="A398" s="48" t="s">
        <v>181</v>
      </c>
      <c r="B398" s="48" t="s">
        <v>1475</v>
      </c>
      <c r="C398" s="28" t="s">
        <v>1083</v>
      </c>
      <c r="D398" s="28"/>
      <c r="E398" s="28" t="s">
        <v>1207</v>
      </c>
      <c r="F398" s="28" t="s">
        <v>1208</v>
      </c>
      <c r="G398" s="28"/>
      <c r="H398" s="28"/>
      <c r="I398" s="28"/>
      <c r="J398" s="28"/>
      <c r="K398" s="28"/>
      <c r="L398" s="28"/>
      <c r="M398" s="28"/>
      <c r="N398" s="28" t="s">
        <v>206</v>
      </c>
    </row>
    <row r="399" spans="1:15" s="1" customFormat="1" ht="12.75" customHeight="1">
      <c r="A399" s="48" t="s">
        <v>815</v>
      </c>
      <c r="B399" s="48" t="s">
        <v>1475</v>
      </c>
      <c r="C399" s="28" t="s">
        <v>1995</v>
      </c>
      <c r="D399" s="28"/>
      <c r="E399" s="28" t="s">
        <v>1408</v>
      </c>
      <c r="F399" s="28" t="s">
        <v>1409</v>
      </c>
      <c r="G399" s="28"/>
      <c r="H399" s="28" t="s">
        <v>1361</v>
      </c>
      <c r="I399" s="28" t="s">
        <v>1410</v>
      </c>
      <c r="J399" s="28" t="s">
        <v>142</v>
      </c>
      <c r="K399" s="28">
        <v>72</v>
      </c>
      <c r="L399" s="28">
        <v>250</v>
      </c>
      <c r="M399" s="28" t="s">
        <v>1411</v>
      </c>
      <c r="N399" s="28" t="s">
        <v>0</v>
      </c>
      <c r="O399" s="19"/>
    </row>
    <row r="400" spans="1:14" ht="12.75" customHeight="1">
      <c r="A400" s="48" t="s">
        <v>789</v>
      </c>
      <c r="B400" s="48" t="s">
        <v>1475</v>
      </c>
      <c r="C400" s="28" t="s">
        <v>1083</v>
      </c>
      <c r="D400" s="28"/>
      <c r="E400" s="28" t="s">
        <v>1209</v>
      </c>
      <c r="F400" s="28" t="s">
        <v>790</v>
      </c>
      <c r="G400" s="28"/>
      <c r="H400" s="28"/>
      <c r="I400" s="28"/>
      <c r="J400" s="28"/>
      <c r="K400" s="28"/>
      <c r="L400" s="28"/>
      <c r="M400" s="28"/>
      <c r="N400" s="28" t="s">
        <v>206</v>
      </c>
    </row>
    <row r="401" spans="1:14" ht="12.75" customHeight="1">
      <c r="A401" s="48" t="s">
        <v>789</v>
      </c>
      <c r="B401" s="48" t="s">
        <v>1475</v>
      </c>
      <c r="C401" s="28" t="s">
        <v>1996</v>
      </c>
      <c r="D401" s="28"/>
      <c r="E401" s="28"/>
      <c r="F401" s="28"/>
      <c r="G401" s="28"/>
      <c r="H401" s="28" t="s">
        <v>826</v>
      </c>
      <c r="I401" s="28"/>
      <c r="J401" s="28"/>
      <c r="K401" s="28"/>
      <c r="L401" s="28"/>
      <c r="M401" s="28" t="s">
        <v>1843</v>
      </c>
      <c r="N401" s="28" t="s">
        <v>1344</v>
      </c>
    </row>
    <row r="402" spans="1:14" ht="12.75" customHeight="1">
      <c r="A402" s="48" t="s">
        <v>182</v>
      </c>
      <c r="B402" s="48" t="s">
        <v>1475</v>
      </c>
      <c r="C402" s="28" t="s">
        <v>1083</v>
      </c>
      <c r="D402" s="28"/>
      <c r="E402" s="28" t="s">
        <v>193</v>
      </c>
      <c r="F402" s="28" t="s">
        <v>194</v>
      </c>
      <c r="G402" s="28"/>
      <c r="H402" s="28"/>
      <c r="I402" s="28"/>
      <c r="J402" s="28"/>
      <c r="K402" s="28"/>
      <c r="L402" s="28"/>
      <c r="M402" s="28"/>
      <c r="N402" s="28" t="s">
        <v>206</v>
      </c>
    </row>
    <row r="403" spans="1:15" s="3" customFormat="1" ht="12.75" customHeight="1">
      <c r="A403" s="48" t="s">
        <v>650</v>
      </c>
      <c r="B403" s="48" t="s">
        <v>1475</v>
      </c>
      <c r="C403" s="28" t="s">
        <v>1388</v>
      </c>
      <c r="D403" s="28" t="s">
        <v>651</v>
      </c>
      <c r="E403" s="28" t="s">
        <v>652</v>
      </c>
      <c r="F403" s="28" t="s">
        <v>653</v>
      </c>
      <c r="G403" s="28" t="s">
        <v>654</v>
      </c>
      <c r="H403" s="28"/>
      <c r="I403" s="28">
        <v>2.5</v>
      </c>
      <c r="J403" s="28" t="s">
        <v>1491</v>
      </c>
      <c r="K403" s="28">
        <v>72</v>
      </c>
      <c r="L403" s="28" t="s">
        <v>1382</v>
      </c>
      <c r="M403" s="28"/>
      <c r="N403" s="28" t="s">
        <v>1344</v>
      </c>
      <c r="O403" s="20"/>
    </row>
    <row r="404" spans="1:15" s="3" customFormat="1" ht="12.75" customHeight="1">
      <c r="A404" s="48"/>
      <c r="B404" s="4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0"/>
    </row>
    <row r="405" spans="1:15" s="3" customFormat="1" ht="12.75" customHeight="1">
      <c r="A405" s="48" t="s">
        <v>1180</v>
      </c>
      <c r="B405" s="4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0"/>
    </row>
    <row r="406" spans="1:14" ht="12.75" customHeight="1">
      <c r="A406" s="48" t="s">
        <v>1416</v>
      </c>
      <c r="B406" s="48" t="s">
        <v>1475</v>
      </c>
      <c r="C406" s="28" t="s">
        <v>1995</v>
      </c>
      <c r="D406" s="28"/>
      <c r="E406" s="102" t="s">
        <v>1213</v>
      </c>
      <c r="F406" s="102" t="s">
        <v>1214</v>
      </c>
      <c r="G406" s="28"/>
      <c r="H406" s="102" t="s">
        <v>1217</v>
      </c>
      <c r="I406" s="102" t="s">
        <v>141</v>
      </c>
      <c r="J406" s="102" t="s">
        <v>142</v>
      </c>
      <c r="K406" s="103">
        <v>72</v>
      </c>
      <c r="L406" s="102" t="s">
        <v>1221</v>
      </c>
      <c r="M406" s="102" t="s">
        <v>1219</v>
      </c>
      <c r="N406" s="28" t="s">
        <v>0</v>
      </c>
    </row>
    <row r="407" spans="1:14" ht="12.75" customHeight="1">
      <c r="A407" s="48" t="s">
        <v>1418</v>
      </c>
      <c r="B407" s="48" t="s">
        <v>1475</v>
      </c>
      <c r="C407" s="28" t="s">
        <v>1995</v>
      </c>
      <c r="D407" s="28"/>
      <c r="E407" s="102" t="s">
        <v>1215</v>
      </c>
      <c r="F407" s="102" t="s">
        <v>1216</v>
      </c>
      <c r="G407" s="28"/>
      <c r="H407" s="102" t="s">
        <v>1218</v>
      </c>
      <c r="I407" s="102" t="s">
        <v>1623</v>
      </c>
      <c r="J407" s="102" t="s">
        <v>142</v>
      </c>
      <c r="K407" s="103">
        <v>72</v>
      </c>
      <c r="L407" s="102" t="s">
        <v>1222</v>
      </c>
      <c r="M407" s="102" t="s">
        <v>1220</v>
      </c>
      <c r="N407" s="28" t="s">
        <v>0</v>
      </c>
    </row>
    <row r="408" spans="1:15" s="3" customFormat="1" ht="12.75" customHeight="1">
      <c r="A408" s="48"/>
      <c r="B408" s="4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0"/>
    </row>
    <row r="409" spans="1:14" ht="12.75" customHeight="1">
      <c r="A409" s="48"/>
      <c r="B409" s="85"/>
      <c r="C409" s="85" t="s">
        <v>1993</v>
      </c>
      <c r="D409" s="47" t="s">
        <v>90</v>
      </c>
      <c r="E409" s="47"/>
      <c r="F409" s="47"/>
      <c r="G409" s="47"/>
      <c r="H409" s="47" t="s">
        <v>1328</v>
      </c>
      <c r="I409" s="47"/>
      <c r="J409" s="47"/>
      <c r="K409" s="47"/>
      <c r="L409" s="47"/>
      <c r="M409" s="47"/>
      <c r="N409" s="28"/>
    </row>
    <row r="410" spans="1:14" ht="12.75" customHeight="1">
      <c r="A410" s="85" t="s">
        <v>1993</v>
      </c>
      <c r="B410" s="85" t="s">
        <v>91</v>
      </c>
      <c r="C410" s="85" t="s">
        <v>1994</v>
      </c>
      <c r="D410" s="47" t="s">
        <v>1176</v>
      </c>
      <c r="E410" s="47" t="s">
        <v>1325</v>
      </c>
      <c r="F410" s="47" t="s">
        <v>1326</v>
      </c>
      <c r="G410" s="47" t="s">
        <v>1327</v>
      </c>
      <c r="H410" s="47" t="s">
        <v>1329</v>
      </c>
      <c r="I410" s="47" t="s">
        <v>1330</v>
      </c>
      <c r="J410" s="47" t="s">
        <v>1331</v>
      </c>
      <c r="K410" s="47" t="s">
        <v>1332</v>
      </c>
      <c r="L410" s="47" t="s">
        <v>1333</v>
      </c>
      <c r="M410" s="47" t="s">
        <v>1334</v>
      </c>
      <c r="N410" s="47" t="s">
        <v>1346</v>
      </c>
    </row>
    <row r="411" spans="1:14" ht="12.75" customHeight="1">
      <c r="A411" s="48" t="s">
        <v>195</v>
      </c>
      <c r="B411" s="48" t="s">
        <v>1476</v>
      </c>
      <c r="C411" s="28" t="s">
        <v>1083</v>
      </c>
      <c r="D411" s="28" t="s">
        <v>204</v>
      </c>
      <c r="E411" s="28" t="s">
        <v>1210</v>
      </c>
      <c r="F411" s="28" t="s">
        <v>211</v>
      </c>
      <c r="G411" s="28"/>
      <c r="H411" s="28"/>
      <c r="I411" s="28"/>
      <c r="J411" s="28"/>
      <c r="K411" s="28"/>
      <c r="L411" s="28"/>
      <c r="M411" s="28"/>
      <c r="N411" s="28" t="s">
        <v>206</v>
      </c>
    </row>
    <row r="412" spans="1:14" ht="12.75" customHeight="1">
      <c r="A412" s="48" t="s">
        <v>1165</v>
      </c>
      <c r="B412" s="48" t="s">
        <v>1476</v>
      </c>
      <c r="C412" s="49" t="s">
        <v>1995</v>
      </c>
      <c r="D412" s="28" t="s">
        <v>1684</v>
      </c>
      <c r="E412" s="28" t="s">
        <v>1685</v>
      </c>
      <c r="F412" s="48" t="s">
        <v>1686</v>
      </c>
      <c r="G412" s="48"/>
      <c r="H412" s="28" t="s">
        <v>1081</v>
      </c>
      <c r="I412" s="28">
        <v>2.7</v>
      </c>
      <c r="J412" s="28">
        <v>52</v>
      </c>
      <c r="K412" s="28">
        <v>72</v>
      </c>
      <c r="L412" s="28"/>
      <c r="M412" s="28"/>
      <c r="N412" s="28" t="s">
        <v>94</v>
      </c>
    </row>
    <row r="413" spans="1:15" s="3" customFormat="1" ht="12.75" customHeight="1">
      <c r="A413" s="48" t="s">
        <v>221</v>
      </c>
      <c r="B413" s="48" t="s">
        <v>1476</v>
      </c>
      <c r="C413" s="28"/>
      <c r="D413" s="28" t="s">
        <v>222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0"/>
    </row>
    <row r="414" spans="1:14" ht="12.75" customHeight="1">
      <c r="A414" s="48" t="s">
        <v>196</v>
      </c>
      <c r="B414" s="48" t="s">
        <v>1476</v>
      </c>
      <c r="C414" s="28" t="s">
        <v>1083</v>
      </c>
      <c r="D414" s="28"/>
      <c r="E414" s="28" t="s">
        <v>1232</v>
      </c>
      <c r="F414" s="28" t="s">
        <v>212</v>
      </c>
      <c r="G414" s="28"/>
      <c r="H414" s="28"/>
      <c r="I414" s="28"/>
      <c r="J414" s="28"/>
      <c r="K414" s="28"/>
      <c r="L414" s="28"/>
      <c r="M414" s="28"/>
      <c r="N414" s="28" t="s">
        <v>206</v>
      </c>
    </row>
    <row r="415" spans="1:14" ht="12.75" customHeight="1">
      <c r="A415" s="48" t="s">
        <v>196</v>
      </c>
      <c r="B415" s="48" t="s">
        <v>1476</v>
      </c>
      <c r="C415" s="28" t="s">
        <v>1996</v>
      </c>
      <c r="D415" s="28"/>
      <c r="E415" s="28"/>
      <c r="F415" s="28"/>
      <c r="G415" s="28"/>
      <c r="H415" s="28" t="s">
        <v>1832</v>
      </c>
      <c r="I415" s="28"/>
      <c r="J415" s="28"/>
      <c r="K415" s="28"/>
      <c r="L415" s="28"/>
      <c r="M415" s="28" t="s">
        <v>1877</v>
      </c>
      <c r="N415" s="28" t="s">
        <v>1344</v>
      </c>
    </row>
    <row r="416" spans="1:15" s="3" customFormat="1" ht="12.75" customHeight="1">
      <c r="A416" s="48" t="s">
        <v>665</v>
      </c>
      <c r="B416" s="48" t="s">
        <v>1476</v>
      </c>
      <c r="C416" s="28" t="s">
        <v>1388</v>
      </c>
      <c r="D416" s="28" t="s">
        <v>1683</v>
      </c>
      <c r="E416" s="28" t="s">
        <v>666</v>
      </c>
      <c r="F416" s="28" t="s">
        <v>667</v>
      </c>
      <c r="G416" s="28"/>
      <c r="H416" s="28"/>
      <c r="I416" s="28">
        <v>2.5</v>
      </c>
      <c r="J416" s="28" t="s">
        <v>1482</v>
      </c>
      <c r="K416" s="28"/>
      <c r="L416" s="28">
        <v>394</v>
      </c>
      <c r="M416" s="28" t="s">
        <v>1337</v>
      </c>
      <c r="N416" s="28" t="s">
        <v>1344</v>
      </c>
      <c r="O416" s="20"/>
    </row>
    <row r="417" spans="1:15" s="3" customFormat="1" ht="12.75" customHeight="1">
      <c r="A417" s="48" t="s">
        <v>665</v>
      </c>
      <c r="B417" s="48" t="s">
        <v>1476</v>
      </c>
      <c r="C417" s="28" t="s">
        <v>1083</v>
      </c>
      <c r="D417" s="28" t="s">
        <v>1683</v>
      </c>
      <c r="E417" s="28" t="s">
        <v>892</v>
      </c>
      <c r="F417" s="28" t="s">
        <v>1233</v>
      </c>
      <c r="G417" s="28"/>
      <c r="H417" s="28"/>
      <c r="I417" s="28"/>
      <c r="J417" s="28"/>
      <c r="K417" s="28"/>
      <c r="L417" s="28"/>
      <c r="M417" s="28"/>
      <c r="N417" s="28" t="s">
        <v>206</v>
      </c>
      <c r="O417" s="20"/>
    </row>
    <row r="418" spans="1:15" s="3" customFormat="1" ht="12.75" customHeight="1">
      <c r="A418" s="48" t="s">
        <v>197</v>
      </c>
      <c r="B418" s="48" t="s">
        <v>1476</v>
      </c>
      <c r="C418" s="28" t="s">
        <v>1083</v>
      </c>
      <c r="D418" s="28"/>
      <c r="E418" s="28" t="s">
        <v>213</v>
      </c>
      <c r="F418" s="28" t="s">
        <v>1234</v>
      </c>
      <c r="G418" s="28"/>
      <c r="H418" s="28"/>
      <c r="I418" s="28"/>
      <c r="J418" s="28"/>
      <c r="K418" s="28"/>
      <c r="L418" s="28"/>
      <c r="M418" s="28"/>
      <c r="N418" s="28" t="s">
        <v>206</v>
      </c>
      <c r="O418" s="20"/>
    </row>
    <row r="419" spans="1:15" s="3" customFormat="1" ht="12.75" customHeight="1">
      <c r="A419" s="48" t="s">
        <v>198</v>
      </c>
      <c r="B419" s="48" t="s">
        <v>1476</v>
      </c>
      <c r="C419" s="28" t="s">
        <v>1083</v>
      </c>
      <c r="D419" s="28"/>
      <c r="E419" s="28" t="s">
        <v>1235</v>
      </c>
      <c r="F419" s="28" t="s">
        <v>214</v>
      </c>
      <c r="G419" s="28"/>
      <c r="H419" s="28"/>
      <c r="I419" s="28"/>
      <c r="J419" s="28"/>
      <c r="K419" s="28"/>
      <c r="L419" s="28"/>
      <c r="M419" s="28"/>
      <c r="N419" s="28" t="s">
        <v>206</v>
      </c>
      <c r="O419" s="20"/>
    </row>
    <row r="420" spans="1:15" s="3" customFormat="1" ht="12.75" customHeight="1">
      <c r="A420" s="48" t="s">
        <v>199</v>
      </c>
      <c r="B420" s="48" t="s">
        <v>1476</v>
      </c>
      <c r="C420" s="28" t="s">
        <v>1083</v>
      </c>
      <c r="D420" s="28"/>
      <c r="E420" s="28" t="s">
        <v>1236</v>
      </c>
      <c r="F420" s="28" t="s">
        <v>215</v>
      </c>
      <c r="G420" s="28"/>
      <c r="H420" s="28"/>
      <c r="I420" s="28"/>
      <c r="J420" s="28"/>
      <c r="K420" s="28"/>
      <c r="L420" s="28"/>
      <c r="M420" s="28"/>
      <c r="N420" s="28" t="s">
        <v>206</v>
      </c>
      <c r="O420" s="20"/>
    </row>
    <row r="421" spans="1:15" s="3" customFormat="1" ht="12.75" customHeight="1">
      <c r="A421" s="48" t="s">
        <v>199</v>
      </c>
      <c r="B421" s="48" t="s">
        <v>1476</v>
      </c>
      <c r="C421" s="28" t="s">
        <v>1996</v>
      </c>
      <c r="D421" s="28"/>
      <c r="E421" s="28"/>
      <c r="F421" s="28"/>
      <c r="G421" s="28"/>
      <c r="H421" s="28" t="s">
        <v>826</v>
      </c>
      <c r="I421" s="28"/>
      <c r="J421" s="28"/>
      <c r="K421" s="28"/>
      <c r="L421" s="28"/>
      <c r="M421" s="28" t="s">
        <v>1865</v>
      </c>
      <c r="N421" s="28" t="s">
        <v>1344</v>
      </c>
      <c r="O421" s="20"/>
    </row>
    <row r="422" spans="1:15" s="3" customFormat="1" ht="12.75" customHeight="1">
      <c r="A422" s="48" t="s">
        <v>668</v>
      </c>
      <c r="B422" s="48" t="s">
        <v>1476</v>
      </c>
      <c r="C422" s="28" t="s">
        <v>1388</v>
      </c>
      <c r="D422" s="28" t="s">
        <v>669</v>
      </c>
      <c r="E422" s="28" t="s">
        <v>670</v>
      </c>
      <c r="F422" s="28" t="s">
        <v>671</v>
      </c>
      <c r="G422" s="28" t="s">
        <v>672</v>
      </c>
      <c r="H422" s="28"/>
      <c r="I422" s="28">
        <v>2.5</v>
      </c>
      <c r="J422" s="28" t="s">
        <v>1482</v>
      </c>
      <c r="K422" s="28" t="s">
        <v>326</v>
      </c>
      <c r="L422" s="28">
        <v>362</v>
      </c>
      <c r="M422" s="28">
        <v>229</v>
      </c>
      <c r="N422" s="28" t="s">
        <v>1344</v>
      </c>
      <c r="O422" s="20"/>
    </row>
    <row r="423" spans="1:15" s="3" customFormat="1" ht="12.75" customHeight="1">
      <c r="A423" s="48" t="s">
        <v>200</v>
      </c>
      <c r="B423" s="48" t="s">
        <v>1476</v>
      </c>
      <c r="C423" s="28" t="s">
        <v>1083</v>
      </c>
      <c r="D423" s="28" t="s">
        <v>205</v>
      </c>
      <c r="E423" s="28" t="s">
        <v>1237</v>
      </c>
      <c r="F423" s="28" t="s">
        <v>216</v>
      </c>
      <c r="G423" s="28"/>
      <c r="H423" s="28"/>
      <c r="I423" s="28"/>
      <c r="J423" s="28"/>
      <c r="K423" s="28"/>
      <c r="L423" s="28"/>
      <c r="M423" s="28"/>
      <c r="N423" s="28" t="s">
        <v>206</v>
      </c>
      <c r="O423" s="20"/>
    </row>
    <row r="424" spans="1:15" s="3" customFormat="1" ht="12.75" customHeight="1">
      <c r="A424" s="48" t="s">
        <v>207</v>
      </c>
      <c r="B424" s="48" t="s">
        <v>1476</v>
      </c>
      <c r="C424" s="28" t="s">
        <v>1083</v>
      </c>
      <c r="D424" s="28" t="s">
        <v>208</v>
      </c>
      <c r="E424" s="28" t="s">
        <v>1238</v>
      </c>
      <c r="F424" s="28" t="s">
        <v>217</v>
      </c>
      <c r="G424" s="28"/>
      <c r="H424" s="28"/>
      <c r="I424" s="28"/>
      <c r="J424" s="28"/>
      <c r="K424" s="28"/>
      <c r="L424" s="28"/>
      <c r="M424" s="28"/>
      <c r="N424" s="28" t="s">
        <v>206</v>
      </c>
      <c r="O424" s="20"/>
    </row>
    <row r="425" spans="1:15" s="3" customFormat="1" ht="12.75" customHeight="1">
      <c r="A425" s="48" t="s">
        <v>207</v>
      </c>
      <c r="B425" s="48" t="s">
        <v>1476</v>
      </c>
      <c r="C425" s="28" t="s">
        <v>1996</v>
      </c>
      <c r="D425" s="28" t="s">
        <v>208</v>
      </c>
      <c r="E425" s="28"/>
      <c r="F425" s="28"/>
      <c r="G425" s="28"/>
      <c r="H425" s="28" t="s">
        <v>1832</v>
      </c>
      <c r="I425" s="28"/>
      <c r="J425" s="28"/>
      <c r="K425" s="28"/>
      <c r="L425" s="28"/>
      <c r="M425" s="28" t="s">
        <v>1898</v>
      </c>
      <c r="N425" s="28" t="s">
        <v>1344</v>
      </c>
      <c r="O425" s="20"/>
    </row>
    <row r="426" spans="1:15" s="3" customFormat="1" ht="12.75" customHeight="1">
      <c r="A426" s="48" t="s">
        <v>201</v>
      </c>
      <c r="B426" s="48" t="s">
        <v>1476</v>
      </c>
      <c r="C426" s="28" t="s">
        <v>1083</v>
      </c>
      <c r="D426" s="28" t="s">
        <v>209</v>
      </c>
      <c r="E426" s="28" t="s">
        <v>1239</v>
      </c>
      <c r="F426" s="28" t="s">
        <v>218</v>
      </c>
      <c r="G426" s="28"/>
      <c r="H426" s="28"/>
      <c r="I426" s="28"/>
      <c r="J426" s="28"/>
      <c r="K426" s="28"/>
      <c r="L426" s="28"/>
      <c r="M426" s="28"/>
      <c r="N426" s="28" t="s">
        <v>206</v>
      </c>
      <c r="O426" s="20"/>
    </row>
    <row r="427" spans="1:15" s="3" customFormat="1" ht="12.75" customHeight="1">
      <c r="A427" s="48" t="s">
        <v>673</v>
      </c>
      <c r="B427" s="48" t="s">
        <v>1476</v>
      </c>
      <c r="C427" s="28" t="s">
        <v>1388</v>
      </c>
      <c r="D427" s="28" t="s">
        <v>674</v>
      </c>
      <c r="E427" s="28" t="s">
        <v>675</v>
      </c>
      <c r="F427" s="28" t="s">
        <v>493</v>
      </c>
      <c r="G427" s="28" t="s">
        <v>494</v>
      </c>
      <c r="H427" s="28"/>
      <c r="I427" s="28">
        <v>2.5</v>
      </c>
      <c r="J427" s="28" t="s">
        <v>1482</v>
      </c>
      <c r="K427" s="28" t="s">
        <v>326</v>
      </c>
      <c r="L427" s="28">
        <v>278</v>
      </c>
      <c r="M427" s="28">
        <v>324</v>
      </c>
      <c r="N427" s="28" t="s">
        <v>1344</v>
      </c>
      <c r="O427" s="20"/>
    </row>
    <row r="428" spans="1:15" s="3" customFormat="1" ht="12.75" customHeight="1">
      <c r="A428" s="48" t="s">
        <v>673</v>
      </c>
      <c r="B428" s="48" t="s">
        <v>1476</v>
      </c>
      <c r="C428" s="28" t="s">
        <v>1083</v>
      </c>
      <c r="D428" s="28" t="s">
        <v>674</v>
      </c>
      <c r="E428" s="28" t="s">
        <v>788</v>
      </c>
      <c r="F428" s="28" t="s">
        <v>1240</v>
      </c>
      <c r="G428" s="28"/>
      <c r="H428" s="28"/>
      <c r="I428" s="28"/>
      <c r="J428" s="28"/>
      <c r="K428" s="28"/>
      <c r="L428" s="28"/>
      <c r="M428" s="28"/>
      <c r="N428" s="28" t="s">
        <v>206</v>
      </c>
      <c r="O428" s="20"/>
    </row>
    <row r="429" spans="1:15" s="3" customFormat="1" ht="12.75" customHeight="1">
      <c r="A429" s="48" t="s">
        <v>673</v>
      </c>
      <c r="B429" s="48" t="s">
        <v>1476</v>
      </c>
      <c r="C429" s="28" t="s">
        <v>1996</v>
      </c>
      <c r="D429" s="28" t="s">
        <v>674</v>
      </c>
      <c r="E429" s="28"/>
      <c r="F429" s="28"/>
      <c r="G429" s="28"/>
      <c r="H429" s="28" t="s">
        <v>1832</v>
      </c>
      <c r="I429" s="28"/>
      <c r="J429" s="28"/>
      <c r="K429" s="28"/>
      <c r="L429" s="28"/>
      <c r="M429" s="28" t="s">
        <v>1855</v>
      </c>
      <c r="N429" s="28" t="s">
        <v>1344</v>
      </c>
      <c r="O429" s="20"/>
    </row>
    <row r="430" spans="1:15" s="3" customFormat="1" ht="12.75" customHeight="1">
      <c r="A430" s="48" t="s">
        <v>495</v>
      </c>
      <c r="B430" s="48" t="s">
        <v>1476</v>
      </c>
      <c r="C430" s="28" t="s">
        <v>1388</v>
      </c>
      <c r="D430" s="28" t="s">
        <v>496</v>
      </c>
      <c r="E430" s="28" t="s">
        <v>497</v>
      </c>
      <c r="F430" s="28" t="s">
        <v>498</v>
      </c>
      <c r="G430" s="28"/>
      <c r="H430" s="28"/>
      <c r="I430" s="28">
        <v>2.5</v>
      </c>
      <c r="J430" s="28" t="s">
        <v>1046</v>
      </c>
      <c r="K430" s="28" t="s">
        <v>326</v>
      </c>
      <c r="L430" s="28">
        <v>418</v>
      </c>
      <c r="M430" s="28" t="s">
        <v>1338</v>
      </c>
      <c r="N430" s="28" t="s">
        <v>1344</v>
      </c>
      <c r="O430" s="20"/>
    </row>
    <row r="431" spans="1:15" s="3" customFormat="1" ht="12.75" customHeight="1">
      <c r="A431" s="48" t="s">
        <v>499</v>
      </c>
      <c r="B431" s="48" t="s">
        <v>1476</v>
      </c>
      <c r="C431" s="28" t="s">
        <v>1388</v>
      </c>
      <c r="D431" s="28" t="s">
        <v>500</v>
      </c>
      <c r="E431" s="28" t="s">
        <v>501</v>
      </c>
      <c r="F431" s="28" t="s">
        <v>502</v>
      </c>
      <c r="G431" s="28"/>
      <c r="H431" s="28"/>
      <c r="I431" s="28">
        <v>2.5</v>
      </c>
      <c r="J431" s="28" t="s">
        <v>706</v>
      </c>
      <c r="K431" s="28" t="s">
        <v>326</v>
      </c>
      <c r="L431" s="28">
        <v>644</v>
      </c>
      <c r="M431" s="28" t="s">
        <v>1339</v>
      </c>
      <c r="N431" s="28" t="s">
        <v>1344</v>
      </c>
      <c r="O431" s="20"/>
    </row>
    <row r="432" spans="1:15" s="3" customFormat="1" ht="12.75" customHeight="1">
      <c r="A432" s="48" t="s">
        <v>202</v>
      </c>
      <c r="B432" s="48" t="s">
        <v>1476</v>
      </c>
      <c r="C432" s="28" t="s">
        <v>1083</v>
      </c>
      <c r="D432" s="28"/>
      <c r="E432" s="28" t="s">
        <v>1241</v>
      </c>
      <c r="F432" s="28" t="s">
        <v>219</v>
      </c>
      <c r="G432" s="28"/>
      <c r="H432" s="28"/>
      <c r="I432" s="28"/>
      <c r="J432" s="28"/>
      <c r="K432" s="28"/>
      <c r="L432" s="28"/>
      <c r="M432" s="28"/>
      <c r="N432" s="28" t="s">
        <v>206</v>
      </c>
      <c r="O432" s="20"/>
    </row>
    <row r="433" spans="1:15" s="3" customFormat="1" ht="12.75" customHeight="1">
      <c r="A433" s="48" t="s">
        <v>202</v>
      </c>
      <c r="B433" s="48" t="s">
        <v>1476</v>
      </c>
      <c r="C433" s="28" t="s">
        <v>1996</v>
      </c>
      <c r="D433" s="28"/>
      <c r="E433" s="28"/>
      <c r="F433" s="28"/>
      <c r="G433" s="28"/>
      <c r="H433" s="28" t="s">
        <v>1832</v>
      </c>
      <c r="I433" s="28"/>
      <c r="J433" s="28"/>
      <c r="K433" s="28"/>
      <c r="L433" s="28"/>
      <c r="M433" s="28" t="s">
        <v>1881</v>
      </c>
      <c r="N433" s="28" t="s">
        <v>1344</v>
      </c>
      <c r="O433" s="20"/>
    </row>
    <row r="434" spans="1:15" s="3" customFormat="1" ht="12.75" customHeight="1">
      <c r="A434" s="48" t="s">
        <v>203</v>
      </c>
      <c r="B434" s="48" t="s">
        <v>1476</v>
      </c>
      <c r="C434" s="28" t="s">
        <v>1083</v>
      </c>
      <c r="D434" s="28" t="s">
        <v>210</v>
      </c>
      <c r="E434" s="28" t="s">
        <v>1242</v>
      </c>
      <c r="F434" s="28" t="s">
        <v>220</v>
      </c>
      <c r="G434" s="28"/>
      <c r="H434" s="28"/>
      <c r="I434" s="28"/>
      <c r="J434" s="28"/>
      <c r="K434" s="28"/>
      <c r="L434" s="28"/>
      <c r="M434" s="28"/>
      <c r="N434" s="28" t="s">
        <v>206</v>
      </c>
      <c r="O434" s="20"/>
    </row>
    <row r="435" spans="1:15" s="3" customFormat="1" ht="12.75" customHeight="1">
      <c r="A435" s="48" t="s">
        <v>203</v>
      </c>
      <c r="B435" s="48" t="s">
        <v>1476</v>
      </c>
      <c r="C435" s="28" t="s">
        <v>1996</v>
      </c>
      <c r="D435" s="28" t="s">
        <v>210</v>
      </c>
      <c r="E435" s="28"/>
      <c r="F435" s="28"/>
      <c r="G435" s="28"/>
      <c r="H435" s="28" t="s">
        <v>1834</v>
      </c>
      <c r="I435" s="28"/>
      <c r="J435" s="28"/>
      <c r="K435" s="28"/>
      <c r="L435" s="28"/>
      <c r="M435" s="28" t="s">
        <v>1845</v>
      </c>
      <c r="N435" s="28" t="s">
        <v>1344</v>
      </c>
      <c r="O435" s="20"/>
    </row>
    <row r="436" spans="1:15" s="3" customFormat="1" ht="12.75" customHeight="1">
      <c r="A436" s="48" t="s">
        <v>503</v>
      </c>
      <c r="B436" s="48" t="s">
        <v>1476</v>
      </c>
      <c r="C436" s="28" t="s">
        <v>1388</v>
      </c>
      <c r="D436" s="28" t="s">
        <v>504</v>
      </c>
      <c r="E436" s="28" t="s">
        <v>505</v>
      </c>
      <c r="F436" s="28" t="s">
        <v>506</v>
      </c>
      <c r="G436" s="28"/>
      <c r="H436" s="28"/>
      <c r="I436" s="28">
        <v>2.5</v>
      </c>
      <c r="J436" s="28" t="s">
        <v>1487</v>
      </c>
      <c r="K436" s="28" t="s">
        <v>326</v>
      </c>
      <c r="L436" s="28">
        <v>358</v>
      </c>
      <c r="M436" s="28" t="s">
        <v>1340</v>
      </c>
      <c r="N436" s="28" t="s">
        <v>1344</v>
      </c>
      <c r="O436" s="20"/>
    </row>
    <row r="437" spans="1:14" ht="12.75" customHeight="1">
      <c r="A437" s="4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</row>
    <row r="438" spans="1:14" ht="12.75" customHeight="1">
      <c r="A438" s="48"/>
      <c r="B438" s="85"/>
      <c r="C438" s="85" t="s">
        <v>1993</v>
      </c>
      <c r="D438" s="47" t="s">
        <v>90</v>
      </c>
      <c r="E438" s="47"/>
      <c r="F438" s="47"/>
      <c r="G438" s="47"/>
      <c r="H438" s="47" t="s">
        <v>1328</v>
      </c>
      <c r="I438" s="47"/>
      <c r="J438" s="47"/>
      <c r="K438" s="47"/>
      <c r="L438" s="47"/>
      <c r="M438" s="47"/>
      <c r="N438" s="28"/>
    </row>
    <row r="439" spans="1:14" ht="12.75" customHeight="1">
      <c r="A439" s="85" t="s">
        <v>1993</v>
      </c>
      <c r="B439" s="85" t="s">
        <v>91</v>
      </c>
      <c r="C439" s="85" t="s">
        <v>1994</v>
      </c>
      <c r="D439" s="47" t="s">
        <v>1176</v>
      </c>
      <c r="E439" s="47" t="s">
        <v>1325</v>
      </c>
      <c r="F439" s="47" t="s">
        <v>1326</v>
      </c>
      <c r="G439" s="47" t="s">
        <v>1327</v>
      </c>
      <c r="H439" s="47" t="s">
        <v>1329</v>
      </c>
      <c r="I439" s="47" t="s">
        <v>1330</v>
      </c>
      <c r="J439" s="47" t="s">
        <v>1331</v>
      </c>
      <c r="K439" s="47" t="s">
        <v>1332</v>
      </c>
      <c r="L439" s="47" t="s">
        <v>1333</v>
      </c>
      <c r="M439" s="47" t="s">
        <v>1334</v>
      </c>
      <c r="N439" s="47" t="s">
        <v>1346</v>
      </c>
    </row>
    <row r="440" spans="1:14" ht="12.75" customHeight="1">
      <c r="A440" s="48" t="s">
        <v>1224</v>
      </c>
      <c r="B440" s="48" t="s">
        <v>1622</v>
      </c>
      <c r="C440" s="48" t="s">
        <v>1995</v>
      </c>
      <c r="D440" s="59" t="s">
        <v>1223</v>
      </c>
      <c r="E440" s="59" t="s">
        <v>1225</v>
      </c>
      <c r="F440" s="59" t="s">
        <v>1226</v>
      </c>
      <c r="G440" s="59"/>
      <c r="H440" s="59" t="s">
        <v>828</v>
      </c>
      <c r="I440" s="59">
        <v>2</v>
      </c>
      <c r="J440" s="59">
        <v>52</v>
      </c>
      <c r="K440" s="59">
        <v>72</v>
      </c>
      <c r="L440" s="59"/>
      <c r="M440" s="59"/>
      <c r="N440" s="28" t="s">
        <v>94</v>
      </c>
    </row>
    <row r="441" spans="1:15" s="3" customFormat="1" ht="12.75" customHeight="1">
      <c r="A441" s="48" t="s">
        <v>507</v>
      </c>
      <c r="B441" s="48" t="s">
        <v>1622</v>
      </c>
      <c r="C441" s="28" t="s">
        <v>1388</v>
      </c>
      <c r="D441" s="28" t="s">
        <v>1665</v>
      </c>
      <c r="E441" s="28" t="s">
        <v>508</v>
      </c>
      <c r="F441" s="28" t="s">
        <v>509</v>
      </c>
      <c r="G441" s="28" t="s">
        <v>510</v>
      </c>
      <c r="H441" s="28"/>
      <c r="I441" s="28">
        <v>2.5</v>
      </c>
      <c r="J441" s="28" t="s">
        <v>1072</v>
      </c>
      <c r="K441" s="28"/>
      <c r="L441" s="28">
        <v>463</v>
      </c>
      <c r="M441" s="28">
        <v>283</v>
      </c>
      <c r="N441" s="28" t="s">
        <v>1344</v>
      </c>
      <c r="O441" s="20"/>
    </row>
    <row r="442" spans="1:15" s="3" customFormat="1" ht="12.75" customHeight="1">
      <c r="A442" s="48" t="s">
        <v>507</v>
      </c>
      <c r="B442" s="48" t="s">
        <v>1622</v>
      </c>
      <c r="C442" s="28" t="s">
        <v>1083</v>
      </c>
      <c r="D442" s="28" t="s">
        <v>1665</v>
      </c>
      <c r="E442" s="28" t="s">
        <v>1243</v>
      </c>
      <c r="F442" s="28" t="s">
        <v>893</v>
      </c>
      <c r="G442" s="28"/>
      <c r="H442" s="28"/>
      <c r="I442" s="28"/>
      <c r="J442" s="28"/>
      <c r="K442" s="28"/>
      <c r="L442" s="28"/>
      <c r="M442" s="28"/>
      <c r="N442" s="28" t="s">
        <v>206</v>
      </c>
      <c r="O442" s="20"/>
    </row>
    <row r="443" spans="1:15" s="3" customFormat="1" ht="12.75" customHeight="1">
      <c r="A443" s="48" t="s">
        <v>507</v>
      </c>
      <c r="B443" s="48" t="s">
        <v>1622</v>
      </c>
      <c r="C443" s="28" t="s">
        <v>1996</v>
      </c>
      <c r="D443" s="28" t="s">
        <v>1665</v>
      </c>
      <c r="E443" s="28"/>
      <c r="F443" s="28"/>
      <c r="G443" s="28"/>
      <c r="H443" s="28" t="s">
        <v>1834</v>
      </c>
      <c r="I443" s="28"/>
      <c r="J443" s="28"/>
      <c r="K443" s="28"/>
      <c r="L443" s="28"/>
      <c r="M443" s="28" t="s">
        <v>1838</v>
      </c>
      <c r="N443" s="28" t="s">
        <v>1344</v>
      </c>
      <c r="O443" s="20"/>
    </row>
    <row r="444" spans="1:14" ht="12.75" customHeight="1">
      <c r="A444" s="48" t="s">
        <v>894</v>
      </c>
      <c r="B444" s="48" t="s">
        <v>1622</v>
      </c>
      <c r="C444" s="28"/>
      <c r="D444" s="28" t="s">
        <v>228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</row>
    <row r="445" spans="1:15" s="1" customFormat="1" ht="12.75" customHeight="1">
      <c r="A445" s="48">
        <v>310.39</v>
      </c>
      <c r="B445" s="48" t="s">
        <v>1622</v>
      </c>
      <c r="C445" s="28" t="s">
        <v>1995</v>
      </c>
      <c r="D445" s="28"/>
      <c r="E445" s="28" t="s">
        <v>1438</v>
      </c>
      <c r="F445" s="28" t="s">
        <v>1439</v>
      </c>
      <c r="G445" s="28"/>
      <c r="H445" s="28" t="s">
        <v>827</v>
      </c>
      <c r="I445" s="28" t="s">
        <v>1410</v>
      </c>
      <c r="J445" s="28" t="s">
        <v>1423</v>
      </c>
      <c r="K445" s="28">
        <v>72</v>
      </c>
      <c r="L445" s="28">
        <v>550</v>
      </c>
      <c r="M445" s="28" t="s">
        <v>1440</v>
      </c>
      <c r="N445" s="28" t="s">
        <v>0</v>
      </c>
      <c r="O445" s="19"/>
    </row>
    <row r="446" spans="1:15" s="1" customFormat="1" ht="25.5" customHeight="1">
      <c r="A446" s="48" t="s">
        <v>822</v>
      </c>
      <c r="B446" s="48" t="s">
        <v>1622</v>
      </c>
      <c r="C446" s="28" t="s">
        <v>1995</v>
      </c>
      <c r="D446" s="28" t="s">
        <v>1545</v>
      </c>
      <c r="E446" s="28" t="s">
        <v>1427</v>
      </c>
      <c r="F446" s="28" t="s">
        <v>1428</v>
      </c>
      <c r="G446" s="28"/>
      <c r="H446" s="28" t="s">
        <v>1357</v>
      </c>
      <c r="I446" s="28" t="s">
        <v>141</v>
      </c>
      <c r="J446" s="28" t="s">
        <v>142</v>
      </c>
      <c r="K446" s="28">
        <v>72</v>
      </c>
      <c r="L446" s="28">
        <v>600</v>
      </c>
      <c r="M446" s="28" t="s">
        <v>1070</v>
      </c>
      <c r="N446" s="28" t="s">
        <v>0</v>
      </c>
      <c r="O446" s="19"/>
    </row>
    <row r="447" spans="1:15" ht="12.75" customHeight="1">
      <c r="A447" s="48" t="s">
        <v>822</v>
      </c>
      <c r="B447" s="48" t="s">
        <v>1622</v>
      </c>
      <c r="C447" s="49" t="s">
        <v>1995</v>
      </c>
      <c r="D447" s="28" t="s">
        <v>1545</v>
      </c>
      <c r="E447" s="48" t="s">
        <v>1546</v>
      </c>
      <c r="F447" s="48" t="s">
        <v>1547</v>
      </c>
      <c r="G447" s="48"/>
      <c r="H447" s="28" t="s">
        <v>1356</v>
      </c>
      <c r="I447" s="28">
        <v>2</v>
      </c>
      <c r="J447" s="28">
        <v>52</v>
      </c>
      <c r="K447" s="28">
        <v>72</v>
      </c>
      <c r="L447" s="28"/>
      <c r="M447" s="28"/>
      <c r="N447" s="28" t="s">
        <v>94</v>
      </c>
      <c r="O447" s="21"/>
    </row>
    <row r="448" spans="1:15" s="1" customFormat="1" ht="12.75" customHeight="1">
      <c r="A448" s="48">
        <v>310.14</v>
      </c>
      <c r="B448" s="48" t="s">
        <v>1622</v>
      </c>
      <c r="C448" s="28" t="s">
        <v>1995</v>
      </c>
      <c r="D448" s="28"/>
      <c r="E448" s="28" t="s">
        <v>1441</v>
      </c>
      <c r="F448" s="28" t="s">
        <v>1442</v>
      </c>
      <c r="G448" s="28"/>
      <c r="H448" s="28" t="s">
        <v>827</v>
      </c>
      <c r="I448" s="28" t="s">
        <v>1793</v>
      </c>
      <c r="J448" s="28" t="s">
        <v>1423</v>
      </c>
      <c r="K448" s="28">
        <v>72</v>
      </c>
      <c r="L448" s="28">
        <v>400</v>
      </c>
      <c r="M448" s="28" t="s">
        <v>1443</v>
      </c>
      <c r="N448" s="28" t="s">
        <v>0</v>
      </c>
      <c r="O448" s="19"/>
    </row>
    <row r="449" spans="1:14" ht="12.75" customHeight="1">
      <c r="A449" s="48" t="s">
        <v>223</v>
      </c>
      <c r="B449" s="48" t="s">
        <v>1622</v>
      </c>
      <c r="C449" s="28" t="s">
        <v>1083</v>
      </c>
      <c r="D449" s="28"/>
      <c r="E449" s="28" t="s">
        <v>1244</v>
      </c>
      <c r="F449" s="28" t="s">
        <v>233</v>
      </c>
      <c r="G449" s="28"/>
      <c r="H449" s="28"/>
      <c r="I449" s="28"/>
      <c r="J449" s="28"/>
      <c r="K449" s="28"/>
      <c r="L449" s="28"/>
      <c r="M449" s="28"/>
      <c r="N449" s="28" t="s">
        <v>206</v>
      </c>
    </row>
    <row r="450" spans="1:15" s="1" customFormat="1" ht="12.75" customHeight="1">
      <c r="A450" s="48" t="s">
        <v>223</v>
      </c>
      <c r="B450" s="48" t="s">
        <v>1622</v>
      </c>
      <c r="C450" s="28" t="s">
        <v>1995</v>
      </c>
      <c r="D450" s="28"/>
      <c r="E450" s="28" t="s">
        <v>1409</v>
      </c>
      <c r="F450" s="28" t="s">
        <v>1429</v>
      </c>
      <c r="G450" s="28"/>
      <c r="H450" s="28" t="s">
        <v>1356</v>
      </c>
      <c r="I450" s="28" t="s">
        <v>141</v>
      </c>
      <c r="J450" s="28" t="s">
        <v>142</v>
      </c>
      <c r="K450" s="28">
        <v>72</v>
      </c>
      <c r="L450" s="28">
        <v>200</v>
      </c>
      <c r="M450" s="28" t="s">
        <v>1430</v>
      </c>
      <c r="N450" s="28" t="s">
        <v>0</v>
      </c>
      <c r="O450" s="19"/>
    </row>
    <row r="451" spans="1:15" s="1" customFormat="1" ht="12.75" customHeight="1">
      <c r="A451" s="48" t="s">
        <v>223</v>
      </c>
      <c r="B451" s="48" t="s">
        <v>1622</v>
      </c>
      <c r="C451" s="28" t="s">
        <v>1996</v>
      </c>
      <c r="D451" s="28"/>
      <c r="E451" s="28"/>
      <c r="F451" s="28"/>
      <c r="G451" s="28"/>
      <c r="H451" s="28" t="s">
        <v>826</v>
      </c>
      <c r="I451" s="28"/>
      <c r="J451" s="28"/>
      <c r="K451" s="28"/>
      <c r="L451" s="28"/>
      <c r="M451" s="28" t="s">
        <v>1844</v>
      </c>
      <c r="N451" s="28" t="s">
        <v>1344</v>
      </c>
      <c r="O451" s="19"/>
    </row>
    <row r="452" spans="1:14" ht="12.75" customHeight="1">
      <c r="A452" s="48" t="s">
        <v>224</v>
      </c>
      <c r="B452" s="48" t="s">
        <v>1622</v>
      </c>
      <c r="C452" s="28" t="s">
        <v>1083</v>
      </c>
      <c r="D452" s="28"/>
      <c r="E452" s="28" t="s">
        <v>1245</v>
      </c>
      <c r="F452" s="28" t="s">
        <v>230</v>
      </c>
      <c r="G452" s="28"/>
      <c r="H452" s="28"/>
      <c r="I452" s="28"/>
      <c r="J452" s="28"/>
      <c r="K452" s="28"/>
      <c r="L452" s="28"/>
      <c r="M452" s="28"/>
      <c r="N452" s="28" t="s">
        <v>206</v>
      </c>
    </row>
    <row r="453" spans="1:14" ht="12.75" customHeight="1">
      <c r="A453" s="48" t="s">
        <v>224</v>
      </c>
      <c r="B453" s="48" t="s">
        <v>1622</v>
      </c>
      <c r="C453" s="28" t="s">
        <v>1996</v>
      </c>
      <c r="D453" s="28"/>
      <c r="E453" s="28"/>
      <c r="F453" s="28"/>
      <c r="G453" s="28"/>
      <c r="H453" s="28" t="s">
        <v>1832</v>
      </c>
      <c r="I453" s="28"/>
      <c r="J453" s="28"/>
      <c r="K453" s="28"/>
      <c r="L453" s="28"/>
      <c r="M453" s="28" t="s">
        <v>1879</v>
      </c>
      <c r="N453" s="28" t="s">
        <v>1344</v>
      </c>
    </row>
    <row r="454" spans="1:14" ht="12.75" customHeight="1">
      <c r="A454" s="48" t="s">
        <v>227</v>
      </c>
      <c r="B454" s="48" t="s">
        <v>1622</v>
      </c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</row>
    <row r="455" spans="1:14" ht="12.75" customHeight="1">
      <c r="A455" s="48" t="s">
        <v>225</v>
      </c>
      <c r="B455" s="48" t="s">
        <v>1622</v>
      </c>
      <c r="C455" s="28"/>
      <c r="D455" s="28" t="s">
        <v>229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</row>
    <row r="456" spans="1:14" ht="12.75" customHeight="1">
      <c r="A456" s="48" t="s">
        <v>897</v>
      </c>
      <c r="B456" s="48" t="s">
        <v>1622</v>
      </c>
      <c r="C456" s="86" t="s">
        <v>419</v>
      </c>
      <c r="D456" s="28"/>
      <c r="E456" s="28" t="s">
        <v>1687</v>
      </c>
      <c r="F456" s="28" t="s">
        <v>1688</v>
      </c>
      <c r="G456" s="28"/>
      <c r="H456" s="28"/>
      <c r="I456" s="28">
        <v>2.7</v>
      </c>
      <c r="J456" s="28">
        <v>52</v>
      </c>
      <c r="K456" s="28">
        <v>72</v>
      </c>
      <c r="L456" s="28" t="s">
        <v>1604</v>
      </c>
      <c r="M456" s="28"/>
      <c r="N456" s="28" t="s">
        <v>94</v>
      </c>
    </row>
    <row r="457" spans="1:15" s="3" customFormat="1" ht="12.75" customHeight="1">
      <c r="A457" s="48" t="s">
        <v>511</v>
      </c>
      <c r="B457" s="48" t="s">
        <v>1622</v>
      </c>
      <c r="C457" s="28" t="s">
        <v>1388</v>
      </c>
      <c r="D457" s="28" t="s">
        <v>512</v>
      </c>
      <c r="E457" s="28" t="s">
        <v>513</v>
      </c>
      <c r="F457" s="28" t="s">
        <v>514</v>
      </c>
      <c r="G457" s="28" t="s">
        <v>515</v>
      </c>
      <c r="H457" s="28"/>
      <c r="I457" s="28">
        <v>2.5</v>
      </c>
      <c r="J457" s="28" t="s">
        <v>1482</v>
      </c>
      <c r="K457" s="28" t="s">
        <v>326</v>
      </c>
      <c r="L457" s="28">
        <v>298</v>
      </c>
      <c r="M457" s="28">
        <v>197</v>
      </c>
      <c r="N457" s="28" t="s">
        <v>1344</v>
      </c>
      <c r="O457" s="20"/>
    </row>
    <row r="458" spans="1:15" s="1" customFormat="1" ht="12.75" customHeight="1">
      <c r="A458" s="48" t="s">
        <v>898</v>
      </c>
      <c r="B458" s="48" t="s">
        <v>1622</v>
      </c>
      <c r="C458" s="28" t="s">
        <v>1995</v>
      </c>
      <c r="D458" s="28"/>
      <c r="E458" s="28" t="s">
        <v>1462</v>
      </c>
      <c r="F458" s="28" t="s">
        <v>1463</v>
      </c>
      <c r="G458" s="28"/>
      <c r="H458" s="28" t="s">
        <v>1361</v>
      </c>
      <c r="I458" s="28" t="s">
        <v>141</v>
      </c>
      <c r="J458" s="28" t="s">
        <v>142</v>
      </c>
      <c r="K458" s="28">
        <v>72</v>
      </c>
      <c r="L458" s="28">
        <v>220</v>
      </c>
      <c r="M458" s="28" t="s">
        <v>1464</v>
      </c>
      <c r="N458" s="28" t="s">
        <v>0</v>
      </c>
      <c r="O458" s="19"/>
    </row>
    <row r="459" spans="1:15" s="3" customFormat="1" ht="26.25" customHeight="1">
      <c r="A459" s="48" t="s">
        <v>516</v>
      </c>
      <c r="B459" s="48" t="s">
        <v>1622</v>
      </c>
      <c r="C459" s="28" t="s">
        <v>1388</v>
      </c>
      <c r="D459" s="28" t="s">
        <v>517</v>
      </c>
      <c r="E459" s="28" t="s">
        <v>518</v>
      </c>
      <c r="F459" s="28" t="s">
        <v>519</v>
      </c>
      <c r="G459" s="28" t="s">
        <v>520</v>
      </c>
      <c r="H459" s="28"/>
      <c r="I459" s="28">
        <v>2.5</v>
      </c>
      <c r="J459" s="28" t="s">
        <v>1352</v>
      </c>
      <c r="K459" s="28" t="s">
        <v>326</v>
      </c>
      <c r="L459" s="28">
        <v>268</v>
      </c>
      <c r="M459" s="28">
        <v>248</v>
      </c>
      <c r="N459" s="28" t="s">
        <v>1344</v>
      </c>
      <c r="O459" s="20"/>
    </row>
    <row r="460" spans="1:15" s="3" customFormat="1" ht="12.75" customHeight="1">
      <c r="A460" s="48" t="s">
        <v>516</v>
      </c>
      <c r="B460" s="48" t="s">
        <v>1622</v>
      </c>
      <c r="C460" s="28" t="s">
        <v>1083</v>
      </c>
      <c r="D460" s="28" t="s">
        <v>517</v>
      </c>
      <c r="E460" s="28" t="s">
        <v>1246</v>
      </c>
      <c r="F460" s="28" t="s">
        <v>895</v>
      </c>
      <c r="G460" s="28"/>
      <c r="H460" s="28"/>
      <c r="I460" s="28"/>
      <c r="J460" s="28"/>
      <c r="K460" s="28"/>
      <c r="L460" s="28"/>
      <c r="M460" s="28"/>
      <c r="N460" s="28" t="s">
        <v>206</v>
      </c>
      <c r="O460" s="20"/>
    </row>
    <row r="461" spans="1:15" s="3" customFormat="1" ht="12.75" customHeight="1">
      <c r="A461" s="48" t="s">
        <v>516</v>
      </c>
      <c r="B461" s="48" t="s">
        <v>1622</v>
      </c>
      <c r="C461" s="28" t="s">
        <v>1996</v>
      </c>
      <c r="D461" s="28" t="s">
        <v>517</v>
      </c>
      <c r="E461" s="28"/>
      <c r="F461" s="28"/>
      <c r="G461" s="28"/>
      <c r="H461" s="28" t="s">
        <v>1832</v>
      </c>
      <c r="I461" s="28"/>
      <c r="J461" s="28"/>
      <c r="K461" s="28"/>
      <c r="L461" s="28"/>
      <c r="M461" s="28" t="s">
        <v>1866</v>
      </c>
      <c r="N461" s="28" t="s">
        <v>1344</v>
      </c>
      <c r="O461" s="20"/>
    </row>
    <row r="462" spans="1:15" s="1" customFormat="1" ht="12.75" customHeight="1">
      <c r="A462" s="48" t="s">
        <v>899</v>
      </c>
      <c r="B462" s="48" t="s">
        <v>1622</v>
      </c>
      <c r="C462" s="28" t="s">
        <v>1995</v>
      </c>
      <c r="D462" s="28"/>
      <c r="E462" s="28" t="s">
        <v>1432</v>
      </c>
      <c r="F462" s="28" t="s">
        <v>1433</v>
      </c>
      <c r="G462" s="28"/>
      <c r="H462" s="28" t="s">
        <v>1356</v>
      </c>
      <c r="I462" s="28" t="s">
        <v>141</v>
      </c>
      <c r="J462" s="28" t="s">
        <v>142</v>
      </c>
      <c r="K462" s="28">
        <v>72</v>
      </c>
      <c r="L462" s="28">
        <v>250</v>
      </c>
      <c r="M462" s="28" t="s">
        <v>1434</v>
      </c>
      <c r="N462" s="28" t="s">
        <v>0</v>
      </c>
      <c r="O462" s="19"/>
    </row>
    <row r="463" spans="1:14" ht="24.75" customHeight="1">
      <c r="A463" s="48" t="s">
        <v>1914</v>
      </c>
      <c r="B463" s="48" t="s">
        <v>1622</v>
      </c>
      <c r="C463" s="28" t="s">
        <v>1996</v>
      </c>
      <c r="D463" s="28" t="s">
        <v>231</v>
      </c>
      <c r="E463" s="28"/>
      <c r="F463" s="28"/>
      <c r="G463" s="28"/>
      <c r="H463" s="28" t="s">
        <v>1915</v>
      </c>
      <c r="I463" s="28"/>
      <c r="J463" s="28"/>
      <c r="K463" s="28"/>
      <c r="L463" s="28"/>
      <c r="M463" s="28" t="s">
        <v>1916</v>
      </c>
      <c r="N463" s="28" t="s">
        <v>1344</v>
      </c>
    </row>
    <row r="464" spans="1:14" ht="12.75" customHeight="1">
      <c r="A464" s="48" t="s">
        <v>730</v>
      </c>
      <c r="B464" s="48" t="s">
        <v>1622</v>
      </c>
      <c r="C464" s="49" t="s">
        <v>1995</v>
      </c>
      <c r="D464" s="28" t="s">
        <v>232</v>
      </c>
      <c r="E464" s="28" t="s">
        <v>1537</v>
      </c>
      <c r="F464" s="28" t="s">
        <v>1538</v>
      </c>
      <c r="G464" s="28"/>
      <c r="H464" s="28" t="s">
        <v>828</v>
      </c>
      <c r="I464" s="28">
        <v>2</v>
      </c>
      <c r="J464" s="28">
        <v>48</v>
      </c>
      <c r="K464" s="28">
        <v>72</v>
      </c>
      <c r="L464" s="28"/>
      <c r="M464" s="28"/>
      <c r="N464" s="28" t="s">
        <v>94</v>
      </c>
    </row>
    <row r="465" spans="1:15" s="1" customFormat="1" ht="12.75" customHeight="1">
      <c r="A465" s="48" t="s">
        <v>730</v>
      </c>
      <c r="B465" s="48" t="s">
        <v>1622</v>
      </c>
      <c r="C465" s="28" t="s">
        <v>1995</v>
      </c>
      <c r="D465" s="28" t="s">
        <v>232</v>
      </c>
      <c r="E465" s="28" t="s">
        <v>1435</v>
      </c>
      <c r="F465" s="28" t="s">
        <v>1436</v>
      </c>
      <c r="G465" s="28"/>
      <c r="H465" s="28" t="s">
        <v>1357</v>
      </c>
      <c r="I465" s="28" t="s">
        <v>141</v>
      </c>
      <c r="J465" s="28" t="s">
        <v>1425</v>
      </c>
      <c r="K465" s="28">
        <v>72</v>
      </c>
      <c r="L465" s="28">
        <v>400</v>
      </c>
      <c r="M465" s="28" t="s">
        <v>1437</v>
      </c>
      <c r="N465" s="28" t="s">
        <v>0</v>
      </c>
      <c r="O465" s="19"/>
    </row>
    <row r="466" spans="1:15" s="1" customFormat="1" ht="12.75" customHeight="1">
      <c r="A466" s="48" t="s">
        <v>730</v>
      </c>
      <c r="B466" s="48" t="s">
        <v>1622</v>
      </c>
      <c r="C466" s="28" t="s">
        <v>1083</v>
      </c>
      <c r="D466" s="28" t="s">
        <v>232</v>
      </c>
      <c r="E466" s="28" t="s">
        <v>896</v>
      </c>
      <c r="F466" s="28" t="s">
        <v>1247</v>
      </c>
      <c r="G466" s="28"/>
      <c r="H466" s="28"/>
      <c r="I466" s="28"/>
      <c r="J466" s="28"/>
      <c r="K466" s="28"/>
      <c r="L466" s="28"/>
      <c r="M466" s="28"/>
      <c r="N466" s="28" t="s">
        <v>206</v>
      </c>
      <c r="O466" s="19"/>
    </row>
    <row r="467" spans="1:15" s="1" customFormat="1" ht="12.75" customHeight="1">
      <c r="A467" s="48" t="s">
        <v>730</v>
      </c>
      <c r="B467" s="48" t="s">
        <v>1622</v>
      </c>
      <c r="C467" s="28" t="s">
        <v>1996</v>
      </c>
      <c r="D467" s="28" t="s">
        <v>232</v>
      </c>
      <c r="E467" s="28"/>
      <c r="F467" s="28"/>
      <c r="G467" s="28"/>
      <c r="H467" s="28" t="s">
        <v>1832</v>
      </c>
      <c r="I467" s="28"/>
      <c r="J467" s="28"/>
      <c r="K467" s="28"/>
      <c r="L467" s="28"/>
      <c r="M467" s="28" t="s">
        <v>1878</v>
      </c>
      <c r="N467" s="28" t="s">
        <v>1344</v>
      </c>
      <c r="O467" s="19"/>
    </row>
    <row r="468" spans="1:15" s="1" customFormat="1" ht="12.75" customHeight="1">
      <c r="A468" s="48"/>
      <c r="B468" s="4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19"/>
    </row>
    <row r="469" spans="1:14" ht="12.75" customHeight="1">
      <c r="A469" s="48"/>
      <c r="B469" s="85"/>
      <c r="C469" s="85" t="s">
        <v>1993</v>
      </c>
      <c r="D469" s="47" t="s">
        <v>90</v>
      </c>
      <c r="E469" s="47"/>
      <c r="F469" s="47"/>
      <c r="G469" s="47"/>
      <c r="H469" s="47" t="s">
        <v>1328</v>
      </c>
      <c r="I469" s="47"/>
      <c r="J469" s="47"/>
      <c r="K469" s="47"/>
      <c r="L469" s="47"/>
      <c r="M469" s="47"/>
      <c r="N469" s="28"/>
    </row>
    <row r="470" spans="1:14" ht="12.75" customHeight="1">
      <c r="A470" s="85" t="s">
        <v>1993</v>
      </c>
      <c r="B470" s="85" t="s">
        <v>91</v>
      </c>
      <c r="C470" s="85" t="s">
        <v>1994</v>
      </c>
      <c r="D470" s="47" t="s">
        <v>1176</v>
      </c>
      <c r="E470" s="47" t="s">
        <v>1325</v>
      </c>
      <c r="F470" s="47" t="s">
        <v>1326</v>
      </c>
      <c r="G470" s="47" t="s">
        <v>1327</v>
      </c>
      <c r="H470" s="47" t="s">
        <v>1329</v>
      </c>
      <c r="I470" s="47" t="s">
        <v>1330</v>
      </c>
      <c r="J470" s="47" t="s">
        <v>1331</v>
      </c>
      <c r="K470" s="47" t="s">
        <v>1332</v>
      </c>
      <c r="L470" s="47" t="s">
        <v>1333</v>
      </c>
      <c r="M470" s="47" t="s">
        <v>1334</v>
      </c>
      <c r="N470" s="47" t="s">
        <v>1346</v>
      </c>
    </row>
    <row r="471" spans="1:15" s="3" customFormat="1" ht="12.75" customHeight="1">
      <c r="A471" s="48" t="s">
        <v>528</v>
      </c>
      <c r="B471" s="48" t="s">
        <v>1584</v>
      </c>
      <c r="C471" s="28" t="s">
        <v>1388</v>
      </c>
      <c r="D471" s="28" t="s">
        <v>529</v>
      </c>
      <c r="E471" s="28" t="s">
        <v>530</v>
      </c>
      <c r="F471" s="28" t="s">
        <v>531</v>
      </c>
      <c r="G471" s="28"/>
      <c r="H471" s="28"/>
      <c r="I471" s="28">
        <v>2.5</v>
      </c>
      <c r="J471" s="28" t="s">
        <v>1494</v>
      </c>
      <c r="K471" s="28"/>
      <c r="L471" s="28" t="s">
        <v>150</v>
      </c>
      <c r="M471" s="28"/>
      <c r="N471" s="28" t="s">
        <v>1344</v>
      </c>
      <c r="O471" s="20"/>
    </row>
    <row r="472" spans="1:14" ht="12.75" customHeight="1">
      <c r="A472" s="48" t="s">
        <v>62</v>
      </c>
      <c r="B472" s="48" t="s">
        <v>1584</v>
      </c>
      <c r="C472" s="28" t="s">
        <v>1083</v>
      </c>
      <c r="D472" s="28" t="s">
        <v>63</v>
      </c>
      <c r="E472" s="28" t="s">
        <v>1248</v>
      </c>
      <c r="F472" s="28" t="s">
        <v>900</v>
      </c>
      <c r="G472" s="28"/>
      <c r="H472" s="28"/>
      <c r="I472" s="28"/>
      <c r="J472" s="28"/>
      <c r="K472" s="28"/>
      <c r="L472" s="28"/>
      <c r="M472" s="28"/>
      <c r="N472" s="28" t="s">
        <v>206</v>
      </c>
    </row>
    <row r="473" spans="1:14" ht="12.75" customHeight="1">
      <c r="A473" s="48" t="s">
        <v>1712</v>
      </c>
      <c r="B473" s="48" t="s">
        <v>1584</v>
      </c>
      <c r="C473" s="49" t="s">
        <v>1995</v>
      </c>
      <c r="D473" s="28" t="s">
        <v>1713</v>
      </c>
      <c r="E473" s="28" t="s">
        <v>1714</v>
      </c>
      <c r="F473" s="28" t="s">
        <v>1715</v>
      </c>
      <c r="G473" s="28"/>
      <c r="H473" s="28" t="s">
        <v>1361</v>
      </c>
      <c r="I473" s="28">
        <v>2.7</v>
      </c>
      <c r="J473" s="28">
        <v>52</v>
      </c>
      <c r="K473" s="28">
        <v>72</v>
      </c>
      <c r="L473" s="28"/>
      <c r="M473" s="28"/>
      <c r="N473" s="28" t="s">
        <v>94</v>
      </c>
    </row>
    <row r="474" spans="1:14" ht="12.75" customHeight="1">
      <c r="A474" s="48" t="s">
        <v>1712</v>
      </c>
      <c r="B474" s="48" t="s">
        <v>1584</v>
      </c>
      <c r="C474" s="49" t="s">
        <v>1083</v>
      </c>
      <c r="D474" s="28" t="s">
        <v>1713</v>
      </c>
      <c r="E474" s="28" t="s">
        <v>1250</v>
      </c>
      <c r="F474" s="28" t="s">
        <v>461</v>
      </c>
      <c r="G474" s="28"/>
      <c r="H474" s="28"/>
      <c r="I474" s="28"/>
      <c r="J474" s="28"/>
      <c r="K474" s="28"/>
      <c r="L474" s="28"/>
      <c r="M474" s="28"/>
      <c r="N474" s="28" t="s">
        <v>206</v>
      </c>
    </row>
    <row r="475" spans="1:14" ht="12.75" customHeight="1">
      <c r="A475" s="48" t="s">
        <v>1712</v>
      </c>
      <c r="B475" s="48" t="s">
        <v>1584</v>
      </c>
      <c r="C475" s="49" t="s">
        <v>1996</v>
      </c>
      <c r="D475" s="28" t="s">
        <v>1713</v>
      </c>
      <c r="E475" s="28"/>
      <c r="F475" s="28"/>
      <c r="G475" s="28"/>
      <c r="H475" s="28" t="s">
        <v>1832</v>
      </c>
      <c r="I475" s="28"/>
      <c r="J475" s="28"/>
      <c r="K475" s="28"/>
      <c r="L475" s="28"/>
      <c r="M475" s="28" t="s">
        <v>1857</v>
      </c>
      <c r="N475" s="28" t="s">
        <v>1344</v>
      </c>
    </row>
    <row r="476" spans="1:14" ht="12.75" customHeight="1">
      <c r="A476" s="48" t="s">
        <v>45</v>
      </c>
      <c r="B476" s="48" t="s">
        <v>1584</v>
      </c>
      <c r="C476" s="28" t="s">
        <v>1996</v>
      </c>
      <c r="D476" s="28"/>
      <c r="E476" s="28"/>
      <c r="F476" s="28"/>
      <c r="G476" s="28"/>
      <c r="H476" s="28" t="s">
        <v>826</v>
      </c>
      <c r="I476" s="28"/>
      <c r="J476" s="28"/>
      <c r="K476" s="28"/>
      <c r="L476" s="28"/>
      <c r="M476" s="28" t="s">
        <v>1863</v>
      </c>
      <c r="N476" s="28" t="s">
        <v>1344</v>
      </c>
    </row>
    <row r="477" spans="1:15" s="3" customFormat="1" ht="12.75" customHeight="1">
      <c r="A477" s="48" t="s">
        <v>521</v>
      </c>
      <c r="B477" s="48" t="s">
        <v>1584</v>
      </c>
      <c r="C477" s="28" t="s">
        <v>1388</v>
      </c>
      <c r="D477" s="28" t="s">
        <v>523</v>
      </c>
      <c r="E477" s="28" t="s">
        <v>524</v>
      </c>
      <c r="F477" s="28" t="s">
        <v>525</v>
      </c>
      <c r="G477" s="28" t="s">
        <v>526</v>
      </c>
      <c r="H477" s="28"/>
      <c r="I477" s="28">
        <v>2.5</v>
      </c>
      <c r="J477" s="28" t="s">
        <v>527</v>
      </c>
      <c r="K477" s="28"/>
      <c r="L477" s="28" t="s">
        <v>388</v>
      </c>
      <c r="M477" s="28"/>
      <c r="N477" s="28" t="s">
        <v>1344</v>
      </c>
      <c r="O477" s="20"/>
    </row>
    <row r="478" spans="1:14" ht="12.75" customHeight="1">
      <c r="A478" s="48" t="s">
        <v>521</v>
      </c>
      <c r="B478" s="48" t="s">
        <v>1584</v>
      </c>
      <c r="C478" s="28" t="s">
        <v>1083</v>
      </c>
      <c r="D478" s="28" t="s">
        <v>523</v>
      </c>
      <c r="E478" s="28" t="s">
        <v>1249</v>
      </c>
      <c r="F478" s="28" t="s">
        <v>74</v>
      </c>
      <c r="G478" s="28"/>
      <c r="H478" s="28"/>
      <c r="I478" s="28"/>
      <c r="J478" s="28"/>
      <c r="K478" s="28"/>
      <c r="L478" s="28"/>
      <c r="M478" s="28"/>
      <c r="N478" s="28" t="s">
        <v>206</v>
      </c>
    </row>
    <row r="479" spans="1:14" ht="12.75" customHeight="1">
      <c r="A479" s="48" t="s">
        <v>46</v>
      </c>
      <c r="B479" s="48" t="s">
        <v>1584</v>
      </c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</row>
    <row r="480" spans="1:14" ht="12.75" customHeight="1">
      <c r="A480" s="48" t="s">
        <v>61</v>
      </c>
      <c r="B480" s="48" t="s">
        <v>1584</v>
      </c>
      <c r="C480" s="49" t="s">
        <v>1083</v>
      </c>
      <c r="D480" s="28"/>
      <c r="E480" s="28" t="s">
        <v>1122</v>
      </c>
      <c r="F480" s="28" t="s">
        <v>75</v>
      </c>
      <c r="G480" s="28"/>
      <c r="H480" s="28"/>
      <c r="I480" s="28"/>
      <c r="J480" s="28"/>
      <c r="K480" s="28"/>
      <c r="L480" s="28"/>
      <c r="M480" s="28"/>
      <c r="N480" s="28" t="s">
        <v>206</v>
      </c>
    </row>
    <row r="481" spans="1:14" ht="12.75" customHeight="1">
      <c r="A481" s="48" t="s">
        <v>47</v>
      </c>
      <c r="B481" s="48" t="s">
        <v>1584</v>
      </c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</row>
    <row r="482" spans="1:14" ht="12.75" customHeight="1">
      <c r="A482" s="48" t="s">
        <v>48</v>
      </c>
      <c r="B482" s="48" t="s">
        <v>1584</v>
      </c>
      <c r="C482" s="28" t="s">
        <v>1083</v>
      </c>
      <c r="D482" s="28" t="s">
        <v>66</v>
      </c>
      <c r="E482" s="28" t="s">
        <v>1123</v>
      </c>
      <c r="F482" s="28" t="s">
        <v>76</v>
      </c>
      <c r="G482" s="28"/>
      <c r="H482" s="28"/>
      <c r="I482" s="28"/>
      <c r="J482" s="28"/>
      <c r="K482" s="28"/>
      <c r="L482" s="28"/>
      <c r="M482" s="28"/>
      <c r="N482" s="28" t="s">
        <v>206</v>
      </c>
    </row>
    <row r="483" spans="1:14" ht="12.75" customHeight="1">
      <c r="A483" s="48" t="s">
        <v>791</v>
      </c>
      <c r="B483" s="48" t="s">
        <v>1584</v>
      </c>
      <c r="C483" s="49" t="s">
        <v>1995</v>
      </c>
      <c r="D483" s="28" t="s">
        <v>1349</v>
      </c>
      <c r="E483" s="28" t="s">
        <v>1707</v>
      </c>
      <c r="F483" s="28" t="s">
        <v>1708</v>
      </c>
      <c r="G483" s="28"/>
      <c r="H483" s="28" t="s">
        <v>1387</v>
      </c>
      <c r="I483" s="28">
        <v>2.7</v>
      </c>
      <c r="J483" s="28">
        <v>52</v>
      </c>
      <c r="K483" s="28">
        <v>72</v>
      </c>
      <c r="L483" s="28"/>
      <c r="M483" s="28"/>
      <c r="N483" s="28" t="s">
        <v>94</v>
      </c>
    </row>
    <row r="484" spans="1:14" ht="12.75" customHeight="1">
      <c r="A484" s="48" t="s">
        <v>50</v>
      </c>
      <c r="B484" s="48" t="s">
        <v>1584</v>
      </c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</row>
    <row r="485" spans="1:14" ht="12.75" customHeight="1">
      <c r="A485" s="48" t="s">
        <v>51</v>
      </c>
      <c r="B485" s="48" t="s">
        <v>1584</v>
      </c>
      <c r="C485" s="28" t="s">
        <v>1083</v>
      </c>
      <c r="D485" s="28"/>
      <c r="E485" s="28" t="s">
        <v>1124</v>
      </c>
      <c r="F485" s="28" t="s">
        <v>77</v>
      </c>
      <c r="G485" s="28"/>
      <c r="H485" s="28"/>
      <c r="I485" s="28"/>
      <c r="J485" s="28"/>
      <c r="K485" s="28"/>
      <c r="L485" s="28"/>
      <c r="M485" s="28"/>
      <c r="N485" s="28" t="s">
        <v>206</v>
      </c>
    </row>
    <row r="486" spans="1:14" ht="12.75" customHeight="1">
      <c r="A486" s="48" t="s">
        <v>51</v>
      </c>
      <c r="B486" s="48" t="s">
        <v>1584</v>
      </c>
      <c r="C486" s="28" t="s">
        <v>1996</v>
      </c>
      <c r="D486" s="28"/>
      <c r="E486" s="28"/>
      <c r="F486" s="28"/>
      <c r="G486" s="28"/>
      <c r="H486" s="28" t="s">
        <v>1832</v>
      </c>
      <c r="I486" s="28"/>
      <c r="J486" s="28"/>
      <c r="K486" s="28"/>
      <c r="L486" s="28"/>
      <c r="M486" s="28" t="s">
        <v>1892</v>
      </c>
      <c r="N486" s="28" t="s">
        <v>1344</v>
      </c>
    </row>
    <row r="487" spans="1:15" s="3" customFormat="1" ht="12.75" customHeight="1">
      <c r="A487" s="48" t="s">
        <v>1590</v>
      </c>
      <c r="B487" s="48" t="s">
        <v>1584</v>
      </c>
      <c r="C487" s="28" t="s">
        <v>1388</v>
      </c>
      <c r="D487" s="28" t="s">
        <v>532</v>
      </c>
      <c r="E487" s="28" t="s">
        <v>533</v>
      </c>
      <c r="F487" s="28" t="s">
        <v>534</v>
      </c>
      <c r="G487" s="28" t="s">
        <v>535</v>
      </c>
      <c r="H487" s="28"/>
      <c r="I487" s="28">
        <v>2.5</v>
      </c>
      <c r="J487" s="28" t="s">
        <v>536</v>
      </c>
      <c r="K487" s="28"/>
      <c r="L487" s="28" t="s">
        <v>143</v>
      </c>
      <c r="M487" s="28"/>
      <c r="N487" s="28" t="s">
        <v>1344</v>
      </c>
      <c r="O487" s="20"/>
    </row>
    <row r="488" spans="1:15" s="3" customFormat="1" ht="12.75" customHeight="1">
      <c r="A488" s="48" t="s">
        <v>69</v>
      </c>
      <c r="B488" s="48" t="s">
        <v>1584</v>
      </c>
      <c r="C488" s="28"/>
      <c r="D488" s="28" t="s">
        <v>610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0"/>
    </row>
    <row r="489" spans="1:15" s="3" customFormat="1" ht="12.75" customHeight="1">
      <c r="A489" s="48" t="s">
        <v>78</v>
      </c>
      <c r="B489" s="48" t="s">
        <v>1584</v>
      </c>
      <c r="C489" s="28"/>
      <c r="D489" s="28" t="s">
        <v>67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0"/>
    </row>
    <row r="490" spans="1:14" ht="12.75" customHeight="1">
      <c r="A490" s="48" t="s">
        <v>49</v>
      </c>
      <c r="B490" s="48" t="s">
        <v>1584</v>
      </c>
      <c r="C490" s="28" t="s">
        <v>1083</v>
      </c>
      <c r="D490" s="28" t="s">
        <v>88</v>
      </c>
      <c r="E490" s="28" t="s">
        <v>1249</v>
      </c>
      <c r="F490" s="28" t="s">
        <v>74</v>
      </c>
      <c r="G490" s="28"/>
      <c r="H490" s="28"/>
      <c r="I490" s="28"/>
      <c r="J490" s="28"/>
      <c r="K490" s="28"/>
      <c r="L490" s="28"/>
      <c r="M490" s="28"/>
      <c r="N490" s="28" t="s">
        <v>206</v>
      </c>
    </row>
    <row r="491" spans="1:14" ht="12.75" customHeight="1">
      <c r="A491" s="48" t="s">
        <v>49</v>
      </c>
      <c r="B491" s="48" t="s">
        <v>1584</v>
      </c>
      <c r="C491" s="28" t="s">
        <v>1996</v>
      </c>
      <c r="D491" s="28" t="s">
        <v>88</v>
      </c>
      <c r="E491" s="28"/>
      <c r="F491" s="28"/>
      <c r="G491" s="28"/>
      <c r="H491" s="28" t="s">
        <v>1832</v>
      </c>
      <c r="I491" s="28"/>
      <c r="J491" s="28"/>
      <c r="K491" s="28"/>
      <c r="L491" s="28"/>
      <c r="M491" s="28" t="s">
        <v>1862</v>
      </c>
      <c r="N491" s="28" t="s">
        <v>1344</v>
      </c>
    </row>
    <row r="492" spans="1:14" ht="12.75" customHeight="1">
      <c r="A492" s="48" t="s">
        <v>792</v>
      </c>
      <c r="B492" s="48" t="s">
        <v>1584</v>
      </c>
      <c r="C492" s="28" t="s">
        <v>1083</v>
      </c>
      <c r="D492" s="28"/>
      <c r="E492" s="28" t="s">
        <v>1125</v>
      </c>
      <c r="F492" s="28" t="s">
        <v>798</v>
      </c>
      <c r="G492" s="28"/>
      <c r="H492" s="28"/>
      <c r="I492" s="28"/>
      <c r="J492" s="28"/>
      <c r="K492" s="28"/>
      <c r="L492" s="28"/>
      <c r="M492" s="28"/>
      <c r="N492" s="28" t="s">
        <v>206</v>
      </c>
    </row>
    <row r="493" spans="1:14" ht="12.75" customHeight="1">
      <c r="A493" s="48" t="s">
        <v>792</v>
      </c>
      <c r="B493" s="48" t="s">
        <v>1584</v>
      </c>
      <c r="C493" s="28" t="s">
        <v>1996</v>
      </c>
      <c r="D493" s="28"/>
      <c r="E493" s="28"/>
      <c r="F493" s="28"/>
      <c r="G493" s="28"/>
      <c r="H493" s="28" t="s">
        <v>1832</v>
      </c>
      <c r="I493" s="28"/>
      <c r="J493" s="28"/>
      <c r="K493" s="28"/>
      <c r="L493" s="28"/>
      <c r="M493" s="28" t="s">
        <v>1856</v>
      </c>
      <c r="N493" s="28" t="s">
        <v>1344</v>
      </c>
    </row>
    <row r="494" spans="1:14" ht="12.75" customHeight="1">
      <c r="A494" s="48" t="s">
        <v>65</v>
      </c>
      <c r="B494" s="48" t="s">
        <v>1584</v>
      </c>
      <c r="C494" s="28"/>
      <c r="D494" s="28" t="s">
        <v>64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</row>
    <row r="495" spans="1:15" s="1" customFormat="1" ht="12.75" customHeight="1">
      <c r="A495" s="48" t="s">
        <v>1583</v>
      </c>
      <c r="B495" s="48" t="s">
        <v>1584</v>
      </c>
      <c r="C495" s="28" t="s">
        <v>1995</v>
      </c>
      <c r="D495" s="28"/>
      <c r="E495" s="28" t="s">
        <v>1585</v>
      </c>
      <c r="F495" s="28" t="s">
        <v>1586</v>
      </c>
      <c r="G495" s="28"/>
      <c r="H495" s="28" t="s">
        <v>827</v>
      </c>
      <c r="I495" s="28">
        <v>1.5</v>
      </c>
      <c r="J495" s="28">
        <v>50</v>
      </c>
      <c r="K495" s="28">
        <v>72</v>
      </c>
      <c r="L495" s="28"/>
      <c r="M495" s="28"/>
      <c r="N495" s="28" t="s">
        <v>0</v>
      </c>
      <c r="O495" s="19"/>
    </row>
    <row r="496" spans="1:15" s="1" customFormat="1" ht="12.75" customHeight="1">
      <c r="A496" s="48" t="s">
        <v>1587</v>
      </c>
      <c r="B496" s="48" t="s">
        <v>1584</v>
      </c>
      <c r="C496" s="28" t="s">
        <v>1995</v>
      </c>
      <c r="D496" s="28"/>
      <c r="E496" s="28" t="s">
        <v>1588</v>
      </c>
      <c r="F496" s="28" t="s">
        <v>1589</v>
      </c>
      <c r="G496" s="28"/>
      <c r="H496" s="28" t="s">
        <v>827</v>
      </c>
      <c r="I496" s="28">
        <v>1.5</v>
      </c>
      <c r="J496" s="28">
        <v>50</v>
      </c>
      <c r="K496" s="28">
        <v>72</v>
      </c>
      <c r="L496" s="28"/>
      <c r="M496" s="28"/>
      <c r="N496" s="28" t="s">
        <v>0</v>
      </c>
      <c r="O496" s="19"/>
    </row>
    <row r="497" spans="1:15" s="3" customFormat="1" ht="12.75" customHeight="1">
      <c r="A497" s="48" t="s">
        <v>52</v>
      </c>
      <c r="B497" s="48" t="s">
        <v>1584</v>
      </c>
      <c r="C497" s="28" t="s">
        <v>1083</v>
      </c>
      <c r="D497" s="28" t="s">
        <v>68</v>
      </c>
      <c r="E497" s="28" t="s">
        <v>80</v>
      </c>
      <c r="F497" s="28" t="s">
        <v>79</v>
      </c>
      <c r="G497" s="28"/>
      <c r="H497" s="28"/>
      <c r="I497" s="28"/>
      <c r="J497" s="28"/>
      <c r="K497" s="28"/>
      <c r="L497" s="28"/>
      <c r="M497" s="28"/>
      <c r="N497" s="28" t="s">
        <v>206</v>
      </c>
      <c r="O497" s="20"/>
    </row>
    <row r="498" spans="1:15" s="3" customFormat="1" ht="12.75" customHeight="1">
      <c r="A498" s="48" t="s">
        <v>52</v>
      </c>
      <c r="B498" s="48" t="s">
        <v>1584</v>
      </c>
      <c r="C498" s="28" t="s">
        <v>1996</v>
      </c>
      <c r="D498" s="28" t="s">
        <v>68</v>
      </c>
      <c r="E498" s="28"/>
      <c r="F498" s="28"/>
      <c r="G498" s="28"/>
      <c r="H498" s="28" t="s">
        <v>1846</v>
      </c>
      <c r="I498" s="28"/>
      <c r="J498" s="28"/>
      <c r="K498" s="28"/>
      <c r="L498" s="28"/>
      <c r="M498" s="28" t="s">
        <v>1906</v>
      </c>
      <c r="N498" s="28" t="s">
        <v>1778</v>
      </c>
      <c r="O498" s="20"/>
    </row>
    <row r="499" spans="1:15" s="3" customFormat="1" ht="12.75" customHeight="1">
      <c r="A499" s="48" t="s">
        <v>53</v>
      </c>
      <c r="B499" s="48" t="s">
        <v>1584</v>
      </c>
      <c r="C499" s="28" t="s">
        <v>1083</v>
      </c>
      <c r="D499" s="28"/>
      <c r="E499" s="28" t="s">
        <v>81</v>
      </c>
      <c r="F499" s="28" t="s">
        <v>82</v>
      </c>
      <c r="G499" s="28"/>
      <c r="H499" s="28"/>
      <c r="I499" s="28"/>
      <c r="J499" s="28"/>
      <c r="K499" s="28"/>
      <c r="L499" s="28"/>
      <c r="M499" s="28"/>
      <c r="N499" s="28" t="s">
        <v>206</v>
      </c>
      <c r="O499" s="20"/>
    </row>
    <row r="500" spans="1:15" s="3" customFormat="1" ht="12.75" customHeight="1">
      <c r="A500" s="48" t="s">
        <v>53</v>
      </c>
      <c r="B500" s="48" t="s">
        <v>1584</v>
      </c>
      <c r="C500" s="28" t="s">
        <v>1996</v>
      </c>
      <c r="D500" s="28"/>
      <c r="E500" s="28"/>
      <c r="F500" s="28"/>
      <c r="G500" s="28"/>
      <c r="H500" s="28" t="s">
        <v>1832</v>
      </c>
      <c r="I500" s="28"/>
      <c r="J500" s="28"/>
      <c r="K500" s="28"/>
      <c r="L500" s="28"/>
      <c r="M500" s="28" t="s">
        <v>1872</v>
      </c>
      <c r="N500" s="28" t="s">
        <v>1344</v>
      </c>
      <c r="O500" s="20"/>
    </row>
    <row r="501" spans="1:15" s="3" customFormat="1" ht="12.75" customHeight="1">
      <c r="A501" s="48" t="s">
        <v>537</v>
      </c>
      <c r="B501" s="48" t="s">
        <v>1584</v>
      </c>
      <c r="C501" s="28" t="s">
        <v>1388</v>
      </c>
      <c r="D501" s="28" t="s">
        <v>538</v>
      </c>
      <c r="E501" s="28" t="s">
        <v>539</v>
      </c>
      <c r="F501" s="28" t="s">
        <v>540</v>
      </c>
      <c r="G501" s="28" t="s">
        <v>541</v>
      </c>
      <c r="H501" s="28"/>
      <c r="I501" s="28">
        <v>2.5</v>
      </c>
      <c r="J501" s="28" t="s">
        <v>1482</v>
      </c>
      <c r="K501" s="28"/>
      <c r="L501" s="28" t="s">
        <v>144</v>
      </c>
      <c r="M501" s="28"/>
      <c r="N501" s="28" t="s">
        <v>1344</v>
      </c>
      <c r="O501" s="20"/>
    </row>
    <row r="502" spans="1:15" s="1" customFormat="1" ht="12.75" customHeight="1">
      <c r="A502" s="48" t="s">
        <v>1591</v>
      </c>
      <c r="B502" s="48" t="s">
        <v>1584</v>
      </c>
      <c r="C502" s="28" t="s">
        <v>1995</v>
      </c>
      <c r="D502" s="28"/>
      <c r="E502" s="28" t="s">
        <v>1592</v>
      </c>
      <c r="F502" s="28" t="s">
        <v>1593</v>
      </c>
      <c r="G502" s="28"/>
      <c r="H502" s="28" t="s">
        <v>1356</v>
      </c>
      <c r="I502" s="28">
        <v>2</v>
      </c>
      <c r="J502" s="28">
        <v>50</v>
      </c>
      <c r="K502" s="28">
        <v>72</v>
      </c>
      <c r="L502" s="28"/>
      <c r="M502" s="28"/>
      <c r="N502" s="28" t="s">
        <v>0</v>
      </c>
      <c r="O502" s="19"/>
    </row>
    <row r="503" spans="1:15" s="1" customFormat="1" ht="12.75" customHeight="1">
      <c r="A503" s="48" t="s">
        <v>1594</v>
      </c>
      <c r="B503" s="48" t="s">
        <v>1584</v>
      </c>
      <c r="C503" s="28" t="s">
        <v>1995</v>
      </c>
      <c r="D503" s="28"/>
      <c r="E503" s="28" t="s">
        <v>1595</v>
      </c>
      <c r="F503" s="28" t="s">
        <v>1596</v>
      </c>
      <c r="G503" s="28"/>
      <c r="H503" s="28" t="s">
        <v>1356</v>
      </c>
      <c r="I503" s="28">
        <v>2.5</v>
      </c>
      <c r="J503" s="28">
        <v>50</v>
      </c>
      <c r="K503" s="28">
        <v>72</v>
      </c>
      <c r="L503" s="28"/>
      <c r="M503" s="28"/>
      <c r="N503" s="28" t="s">
        <v>0</v>
      </c>
      <c r="O503" s="19"/>
    </row>
    <row r="504" spans="1:15" s="1" customFormat="1" ht="12.75" customHeight="1">
      <c r="A504" s="48" t="s">
        <v>1597</v>
      </c>
      <c r="B504" s="48" t="s">
        <v>1584</v>
      </c>
      <c r="C504" s="28" t="s">
        <v>1995</v>
      </c>
      <c r="D504" s="28"/>
      <c r="E504" s="28" t="s">
        <v>1598</v>
      </c>
      <c r="F504" s="28" t="s">
        <v>1599</v>
      </c>
      <c r="G504" s="28"/>
      <c r="H504" s="28" t="s">
        <v>1361</v>
      </c>
      <c r="I504" s="28">
        <v>2.5</v>
      </c>
      <c r="J504" s="28">
        <v>50</v>
      </c>
      <c r="K504" s="28">
        <v>72</v>
      </c>
      <c r="L504" s="28"/>
      <c r="M504" s="28"/>
      <c r="N504" s="28" t="s">
        <v>0</v>
      </c>
      <c r="O504" s="19"/>
    </row>
    <row r="505" spans="1:15" s="1" customFormat="1" ht="12.75" customHeight="1">
      <c r="A505" s="48" t="s">
        <v>1610</v>
      </c>
      <c r="B505" s="48" t="s">
        <v>1584</v>
      </c>
      <c r="C505" s="28" t="s">
        <v>1995</v>
      </c>
      <c r="D505" s="28"/>
      <c r="E505" s="28" t="s">
        <v>1611</v>
      </c>
      <c r="F505" s="28" t="s">
        <v>1612</v>
      </c>
      <c r="G505" s="28"/>
      <c r="H505" s="28" t="s">
        <v>1357</v>
      </c>
      <c r="I505" s="28">
        <v>1.5</v>
      </c>
      <c r="J505" s="28">
        <v>53</v>
      </c>
      <c r="K505" s="28">
        <v>72</v>
      </c>
      <c r="L505" s="28"/>
      <c r="M505" s="28"/>
      <c r="N505" s="28" t="s">
        <v>0</v>
      </c>
      <c r="O505" s="19"/>
    </row>
    <row r="506" spans="1:15" s="1" customFormat="1" ht="12.75" customHeight="1">
      <c r="A506" s="48" t="s">
        <v>1613</v>
      </c>
      <c r="B506" s="48" t="s">
        <v>1584</v>
      </c>
      <c r="C506" s="28" t="s">
        <v>1995</v>
      </c>
      <c r="D506" s="28"/>
      <c r="E506" s="28" t="s">
        <v>1614</v>
      </c>
      <c r="F506" s="28" t="s">
        <v>1615</v>
      </c>
      <c r="G506" s="28"/>
      <c r="H506" s="28" t="s">
        <v>1356</v>
      </c>
      <c r="I506" s="28">
        <v>1.5</v>
      </c>
      <c r="J506" s="28">
        <v>53</v>
      </c>
      <c r="K506" s="28">
        <v>72</v>
      </c>
      <c r="L506" s="28"/>
      <c r="M506" s="28"/>
      <c r="N506" s="28" t="s">
        <v>0</v>
      </c>
      <c r="O506" s="19"/>
    </row>
    <row r="507" spans="1:15" s="1" customFormat="1" ht="12.75" customHeight="1">
      <c r="A507" s="48" t="s">
        <v>1600</v>
      </c>
      <c r="B507" s="48" t="s">
        <v>1584</v>
      </c>
      <c r="C507" s="28" t="s">
        <v>1995</v>
      </c>
      <c r="D507" s="28"/>
      <c r="E507" s="28" t="s">
        <v>1601</v>
      </c>
      <c r="F507" s="28" t="s">
        <v>1609</v>
      </c>
      <c r="G507" s="28"/>
      <c r="H507" s="28" t="s">
        <v>1357</v>
      </c>
      <c r="I507" s="28">
        <v>1.5</v>
      </c>
      <c r="J507" s="28">
        <v>53</v>
      </c>
      <c r="K507" s="28">
        <v>72</v>
      </c>
      <c r="L507" s="28"/>
      <c r="M507" s="28"/>
      <c r="N507" s="28" t="s">
        <v>0</v>
      </c>
      <c r="O507" s="19"/>
    </row>
    <row r="508" spans="1:15" s="1" customFormat="1" ht="12.75" customHeight="1">
      <c r="A508" s="48" t="s">
        <v>1616</v>
      </c>
      <c r="B508" s="48" t="s">
        <v>1584</v>
      </c>
      <c r="C508" s="28" t="s">
        <v>1995</v>
      </c>
      <c r="D508" s="28"/>
      <c r="E508" s="28" t="s">
        <v>1617</v>
      </c>
      <c r="F508" s="28" t="s">
        <v>1618</v>
      </c>
      <c r="G508" s="28"/>
      <c r="H508" s="28" t="s">
        <v>1361</v>
      </c>
      <c r="I508" s="28">
        <v>2.5</v>
      </c>
      <c r="J508" s="28">
        <v>53</v>
      </c>
      <c r="K508" s="28">
        <v>72</v>
      </c>
      <c r="L508" s="28"/>
      <c r="M508" s="28"/>
      <c r="N508" s="28" t="s">
        <v>0</v>
      </c>
      <c r="O508" s="19"/>
    </row>
    <row r="509" spans="1:15" s="1" customFormat="1" ht="12.75" customHeight="1">
      <c r="A509" s="48" t="s">
        <v>1619</v>
      </c>
      <c r="B509" s="48" t="s">
        <v>1584</v>
      </c>
      <c r="C509" s="28" t="s">
        <v>1995</v>
      </c>
      <c r="D509" s="28"/>
      <c r="E509" s="28" t="s">
        <v>1620</v>
      </c>
      <c r="F509" s="28" t="s">
        <v>1621</v>
      </c>
      <c r="G509" s="28"/>
      <c r="H509" s="28" t="s">
        <v>1356</v>
      </c>
      <c r="I509" s="28">
        <v>1.5</v>
      </c>
      <c r="J509" s="28">
        <v>50</v>
      </c>
      <c r="K509" s="28">
        <v>72</v>
      </c>
      <c r="L509" s="28"/>
      <c r="M509" s="28"/>
      <c r="N509" s="28" t="s">
        <v>0</v>
      </c>
      <c r="O509" s="19"/>
    </row>
    <row r="510" spans="1:15" s="3" customFormat="1" ht="12.75" customHeight="1">
      <c r="A510" s="48" t="s">
        <v>54</v>
      </c>
      <c r="B510" s="48" t="s">
        <v>1584</v>
      </c>
      <c r="C510" s="28" t="s">
        <v>1083</v>
      </c>
      <c r="D510" s="28" t="s">
        <v>70</v>
      </c>
      <c r="E510" s="28" t="s">
        <v>1126</v>
      </c>
      <c r="F510" s="28" t="s">
        <v>83</v>
      </c>
      <c r="G510" s="28"/>
      <c r="H510" s="28"/>
      <c r="I510" s="28"/>
      <c r="J510" s="28"/>
      <c r="K510" s="28"/>
      <c r="L510" s="28"/>
      <c r="M510" s="28"/>
      <c r="N510" s="28" t="s">
        <v>206</v>
      </c>
      <c r="O510" s="20"/>
    </row>
    <row r="511" spans="1:15" s="3" customFormat="1" ht="12.75" customHeight="1">
      <c r="A511" s="48" t="s">
        <v>54</v>
      </c>
      <c r="B511" s="48" t="s">
        <v>1584</v>
      </c>
      <c r="C511" s="28" t="s">
        <v>1996</v>
      </c>
      <c r="D511" s="28" t="s">
        <v>70</v>
      </c>
      <c r="E511" s="28"/>
      <c r="F511" s="28"/>
      <c r="G511" s="28"/>
      <c r="H511" s="28" t="s">
        <v>1832</v>
      </c>
      <c r="I511" s="28"/>
      <c r="J511" s="28"/>
      <c r="K511" s="28"/>
      <c r="L511" s="28"/>
      <c r="M511" s="28" t="s">
        <v>1897</v>
      </c>
      <c r="N511" s="28" t="s">
        <v>1344</v>
      </c>
      <c r="O511" s="20"/>
    </row>
    <row r="512" spans="1:15" s="3" customFormat="1" ht="12.75" customHeight="1">
      <c r="A512" s="48" t="s">
        <v>542</v>
      </c>
      <c r="B512" s="48" t="s">
        <v>1584</v>
      </c>
      <c r="C512" s="28" t="s">
        <v>1388</v>
      </c>
      <c r="D512" s="28"/>
      <c r="E512" s="28" t="s">
        <v>543</v>
      </c>
      <c r="F512" s="28" t="s">
        <v>544</v>
      </c>
      <c r="G512" s="28" t="s">
        <v>545</v>
      </c>
      <c r="H512" s="28"/>
      <c r="I512" s="28">
        <v>2.5</v>
      </c>
      <c r="J512" s="28" t="s">
        <v>1482</v>
      </c>
      <c r="K512" s="28"/>
      <c r="L512" s="28" t="s">
        <v>145</v>
      </c>
      <c r="M512" s="28"/>
      <c r="N512" s="28" t="s">
        <v>1344</v>
      </c>
      <c r="O512" s="20"/>
    </row>
    <row r="513" spans="1:15" s="3" customFormat="1" ht="12.75" customHeight="1">
      <c r="A513" s="48" t="s">
        <v>55</v>
      </c>
      <c r="B513" s="48" t="s">
        <v>1584</v>
      </c>
      <c r="C513" s="28" t="s">
        <v>1083</v>
      </c>
      <c r="D513" s="28" t="s">
        <v>71</v>
      </c>
      <c r="E513" s="28" t="s">
        <v>84</v>
      </c>
      <c r="F513" s="28" t="s">
        <v>1127</v>
      </c>
      <c r="G513" s="28"/>
      <c r="H513" s="28"/>
      <c r="I513" s="28"/>
      <c r="J513" s="28"/>
      <c r="K513" s="28"/>
      <c r="L513" s="28"/>
      <c r="M513" s="28"/>
      <c r="N513" s="28" t="s">
        <v>206</v>
      </c>
      <c r="O513" s="20"/>
    </row>
    <row r="514" spans="1:15" s="3" customFormat="1" ht="12.75" customHeight="1">
      <c r="A514" s="48" t="s">
        <v>55</v>
      </c>
      <c r="B514" s="48" t="s">
        <v>1584</v>
      </c>
      <c r="C514" s="28" t="s">
        <v>1996</v>
      </c>
      <c r="D514" s="28" t="s">
        <v>71</v>
      </c>
      <c r="E514" s="28"/>
      <c r="F514" s="28"/>
      <c r="G514" s="28"/>
      <c r="H514" s="28" t="s">
        <v>1832</v>
      </c>
      <c r="I514" s="28"/>
      <c r="J514" s="28"/>
      <c r="K514" s="28"/>
      <c r="L514" s="28"/>
      <c r="M514" s="28" t="s">
        <v>1877</v>
      </c>
      <c r="N514" s="28" t="s">
        <v>1344</v>
      </c>
      <c r="O514" s="20"/>
    </row>
    <row r="515" spans="1:15" s="3" customFormat="1" ht="12.75" customHeight="1">
      <c r="A515" s="48" t="s">
        <v>56</v>
      </c>
      <c r="B515" s="48" t="s">
        <v>1584</v>
      </c>
      <c r="C515" s="28" t="s">
        <v>1083</v>
      </c>
      <c r="D515" s="28" t="s">
        <v>72</v>
      </c>
      <c r="E515" s="28" t="s">
        <v>1128</v>
      </c>
      <c r="F515" s="28" t="s">
        <v>85</v>
      </c>
      <c r="G515" s="28"/>
      <c r="H515" s="28"/>
      <c r="I515" s="28"/>
      <c r="J515" s="28"/>
      <c r="K515" s="28"/>
      <c r="L515" s="28"/>
      <c r="M515" s="28"/>
      <c r="N515" s="28" t="s">
        <v>206</v>
      </c>
      <c r="O515" s="20"/>
    </row>
    <row r="516" spans="1:15" s="3" customFormat="1" ht="12.75" customHeight="1">
      <c r="A516" s="48" t="s">
        <v>56</v>
      </c>
      <c r="B516" s="48" t="s">
        <v>1584</v>
      </c>
      <c r="C516" s="28" t="s">
        <v>1996</v>
      </c>
      <c r="D516" s="28" t="s">
        <v>72</v>
      </c>
      <c r="E516" s="28"/>
      <c r="F516" s="28"/>
      <c r="G516" s="28"/>
      <c r="H516" s="28" t="s">
        <v>1832</v>
      </c>
      <c r="I516" s="28"/>
      <c r="J516" s="28"/>
      <c r="K516" s="28"/>
      <c r="L516" s="28"/>
      <c r="M516" s="28" t="s">
        <v>1901</v>
      </c>
      <c r="N516" s="28" t="s">
        <v>1344</v>
      </c>
      <c r="O516" s="20"/>
    </row>
    <row r="517" spans="1:15" s="3" customFormat="1" ht="12.75" customHeight="1">
      <c r="A517" s="48" t="s">
        <v>793</v>
      </c>
      <c r="B517" s="48" t="s">
        <v>1584</v>
      </c>
      <c r="C517" s="28" t="s">
        <v>1388</v>
      </c>
      <c r="D517" s="28" t="s">
        <v>546</v>
      </c>
      <c r="E517" s="28" t="s">
        <v>547</v>
      </c>
      <c r="F517" s="28" t="s">
        <v>548</v>
      </c>
      <c r="G517" s="28"/>
      <c r="H517" s="28"/>
      <c r="I517" s="28">
        <v>2.5</v>
      </c>
      <c r="J517" s="28" t="s">
        <v>1482</v>
      </c>
      <c r="K517" s="28"/>
      <c r="L517" s="28" t="s">
        <v>146</v>
      </c>
      <c r="M517" s="28"/>
      <c r="N517" s="28" t="s">
        <v>1344</v>
      </c>
      <c r="O517" s="20"/>
    </row>
    <row r="518" spans="1:15" s="3" customFormat="1" ht="12.75" customHeight="1">
      <c r="A518" s="48" t="s">
        <v>793</v>
      </c>
      <c r="B518" s="48" t="s">
        <v>1584</v>
      </c>
      <c r="C518" s="28" t="s">
        <v>1083</v>
      </c>
      <c r="D518" s="28" t="s">
        <v>546</v>
      </c>
      <c r="E518" s="28" t="s">
        <v>1129</v>
      </c>
      <c r="F518" s="28" t="s">
        <v>794</v>
      </c>
      <c r="G518" s="28"/>
      <c r="H518" s="28"/>
      <c r="I518" s="28"/>
      <c r="J518" s="28"/>
      <c r="K518" s="28"/>
      <c r="L518" s="28"/>
      <c r="M518" s="28"/>
      <c r="N518" s="28" t="s">
        <v>206</v>
      </c>
      <c r="O518" s="20"/>
    </row>
    <row r="519" spans="1:14" ht="12.75" customHeight="1">
      <c r="A519" s="48" t="s">
        <v>1699</v>
      </c>
      <c r="B519" s="48" t="s">
        <v>1584</v>
      </c>
      <c r="C519" s="49" t="s">
        <v>1995</v>
      </c>
      <c r="D519" s="28" t="s">
        <v>1700</v>
      </c>
      <c r="E519" s="28" t="s">
        <v>1701</v>
      </c>
      <c r="F519" s="28" t="s">
        <v>1702</v>
      </c>
      <c r="G519" s="28"/>
      <c r="H519" s="28" t="s">
        <v>1359</v>
      </c>
      <c r="I519" s="28">
        <v>3.5</v>
      </c>
      <c r="J519" s="28">
        <v>52</v>
      </c>
      <c r="K519" s="28">
        <v>72</v>
      </c>
      <c r="L519" s="28"/>
      <c r="M519" s="28"/>
      <c r="N519" s="28" t="s">
        <v>94</v>
      </c>
    </row>
    <row r="520" spans="1:14" ht="12.75" customHeight="1">
      <c r="A520" s="48" t="s">
        <v>1699</v>
      </c>
      <c r="B520" s="48" t="s">
        <v>1584</v>
      </c>
      <c r="C520" s="49" t="s">
        <v>1083</v>
      </c>
      <c r="D520" s="28" t="s">
        <v>1700</v>
      </c>
      <c r="E520" s="28" t="s">
        <v>1130</v>
      </c>
      <c r="F520" s="28" t="s">
        <v>901</v>
      </c>
      <c r="G520" s="28"/>
      <c r="H520" s="28"/>
      <c r="I520" s="28"/>
      <c r="J520" s="28"/>
      <c r="K520" s="28"/>
      <c r="L520" s="28"/>
      <c r="M520" s="28"/>
      <c r="N520" s="28" t="s">
        <v>206</v>
      </c>
    </row>
    <row r="521" spans="1:14" ht="12.75" customHeight="1">
      <c r="A521" s="48" t="s">
        <v>57</v>
      </c>
      <c r="B521" s="48" t="s">
        <v>1584</v>
      </c>
      <c r="C521" s="49"/>
      <c r="D521" s="28" t="s">
        <v>89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</row>
    <row r="522" spans="1:14" ht="12.75" customHeight="1">
      <c r="A522" s="48" t="s">
        <v>1703</v>
      </c>
      <c r="B522" s="48" t="s">
        <v>1584</v>
      </c>
      <c r="C522" s="49" t="s">
        <v>1995</v>
      </c>
      <c r="D522" s="28" t="s">
        <v>1704</v>
      </c>
      <c r="E522" s="28" t="s">
        <v>1705</v>
      </c>
      <c r="F522" s="28" t="s">
        <v>1706</v>
      </c>
      <c r="G522" s="28"/>
      <c r="H522" s="28" t="s">
        <v>1385</v>
      </c>
      <c r="I522" s="28">
        <v>2.7</v>
      </c>
      <c r="J522" s="28">
        <v>52</v>
      </c>
      <c r="K522" s="28">
        <v>72</v>
      </c>
      <c r="L522" s="28"/>
      <c r="M522" s="28"/>
      <c r="N522" s="28" t="s">
        <v>94</v>
      </c>
    </row>
    <row r="523" spans="1:14" ht="12.75" customHeight="1">
      <c r="A523" s="48" t="s">
        <v>1703</v>
      </c>
      <c r="B523" s="48" t="s">
        <v>1584</v>
      </c>
      <c r="C523" s="49" t="s">
        <v>1083</v>
      </c>
      <c r="D523" s="28" t="s">
        <v>1704</v>
      </c>
      <c r="E523" s="28" t="s">
        <v>902</v>
      </c>
      <c r="F523" s="28" t="s">
        <v>1131</v>
      </c>
      <c r="G523" s="28"/>
      <c r="H523" s="28"/>
      <c r="I523" s="28"/>
      <c r="J523" s="28"/>
      <c r="K523" s="28"/>
      <c r="L523" s="28"/>
      <c r="M523" s="28"/>
      <c r="N523" s="28" t="s">
        <v>206</v>
      </c>
    </row>
    <row r="524" spans="1:15" ht="12.75" customHeight="1">
      <c r="A524" s="48" t="s">
        <v>297</v>
      </c>
      <c r="B524" s="48" t="s">
        <v>1584</v>
      </c>
      <c r="C524" s="86" t="s">
        <v>419</v>
      </c>
      <c r="D524" s="28" t="s">
        <v>1548</v>
      </c>
      <c r="E524" s="28" t="s">
        <v>1549</v>
      </c>
      <c r="F524" s="28" t="s">
        <v>1550</v>
      </c>
      <c r="G524" s="28"/>
      <c r="H524" s="28"/>
      <c r="I524" s="28">
        <v>2.7</v>
      </c>
      <c r="J524" s="28">
        <v>52</v>
      </c>
      <c r="K524" s="28">
        <v>72</v>
      </c>
      <c r="L524" s="28" t="s">
        <v>1604</v>
      </c>
      <c r="M524" s="28"/>
      <c r="N524" s="28" t="s">
        <v>94</v>
      </c>
      <c r="O524" s="21"/>
    </row>
    <row r="525" spans="1:14" ht="12.75" customHeight="1">
      <c r="A525" s="48" t="s">
        <v>904</v>
      </c>
      <c r="B525" s="48" t="s">
        <v>1584</v>
      </c>
      <c r="C525" s="49" t="s">
        <v>1995</v>
      </c>
      <c r="D525" s="28"/>
      <c r="E525" s="48" t="s">
        <v>1694</v>
      </c>
      <c r="F525" s="48" t="s">
        <v>1695</v>
      </c>
      <c r="G525" s="48"/>
      <c r="H525" s="48" t="s">
        <v>1356</v>
      </c>
      <c r="I525" s="48">
        <v>2.7</v>
      </c>
      <c r="J525" s="28">
        <v>52</v>
      </c>
      <c r="K525" s="28">
        <v>72</v>
      </c>
      <c r="L525" s="28"/>
      <c r="M525" s="28"/>
      <c r="N525" s="28" t="s">
        <v>94</v>
      </c>
    </row>
    <row r="526" spans="1:14" ht="12.75" customHeight="1">
      <c r="A526" s="48" t="s">
        <v>905</v>
      </c>
      <c r="B526" s="48" t="s">
        <v>1584</v>
      </c>
      <c r="C526" s="49" t="s">
        <v>1995</v>
      </c>
      <c r="D526" s="28" t="s">
        <v>1691</v>
      </c>
      <c r="E526" s="28" t="s">
        <v>1692</v>
      </c>
      <c r="F526" s="28" t="s">
        <v>1693</v>
      </c>
      <c r="G526" s="28"/>
      <c r="H526" s="28" t="s">
        <v>1357</v>
      </c>
      <c r="I526" s="28">
        <v>3.5</v>
      </c>
      <c r="J526" s="28">
        <v>52</v>
      </c>
      <c r="K526" s="28">
        <v>72</v>
      </c>
      <c r="L526" s="28"/>
      <c r="M526" s="28"/>
      <c r="N526" s="28" t="s">
        <v>94</v>
      </c>
    </row>
    <row r="527" spans="1:14" ht="12.75" customHeight="1">
      <c r="A527" s="48" t="s">
        <v>905</v>
      </c>
      <c r="B527" s="48" t="s">
        <v>1584</v>
      </c>
      <c r="C527" s="49" t="s">
        <v>1083</v>
      </c>
      <c r="D527" s="28" t="s">
        <v>1691</v>
      </c>
      <c r="E527" s="28" t="s">
        <v>1133</v>
      </c>
      <c r="F527" s="28" t="s">
        <v>909</v>
      </c>
      <c r="G527" s="28"/>
      <c r="H527" s="28"/>
      <c r="I527" s="28"/>
      <c r="J527" s="28"/>
      <c r="K527" s="28"/>
      <c r="L527" s="28"/>
      <c r="M527" s="28"/>
      <c r="N527" s="28" t="s">
        <v>206</v>
      </c>
    </row>
    <row r="528" spans="1:15" s="3" customFormat="1" ht="12.75" customHeight="1">
      <c r="A528" s="48" t="s">
        <v>549</v>
      </c>
      <c r="B528" s="48" t="s">
        <v>1584</v>
      </c>
      <c r="C528" s="28" t="s">
        <v>1388</v>
      </c>
      <c r="D528" s="28" t="s">
        <v>550</v>
      </c>
      <c r="E528" s="28" t="s">
        <v>551</v>
      </c>
      <c r="F528" s="28" t="s">
        <v>552</v>
      </c>
      <c r="G528" s="28" t="s">
        <v>553</v>
      </c>
      <c r="H528" s="28"/>
      <c r="I528" s="28">
        <v>2.5</v>
      </c>
      <c r="J528" s="28" t="s">
        <v>1482</v>
      </c>
      <c r="K528" s="28"/>
      <c r="L528" s="28" t="s">
        <v>147</v>
      </c>
      <c r="M528" s="28"/>
      <c r="N528" s="28" t="s">
        <v>1344</v>
      </c>
      <c r="O528" s="20"/>
    </row>
    <row r="529" spans="1:14" ht="12.75" customHeight="1">
      <c r="A529" s="48" t="s">
        <v>906</v>
      </c>
      <c r="B529" s="48" t="s">
        <v>1584</v>
      </c>
      <c r="C529" s="86" t="s">
        <v>419</v>
      </c>
      <c r="D529" s="28"/>
      <c r="E529" s="28" t="s">
        <v>1689</v>
      </c>
      <c r="F529" s="28" t="s">
        <v>1690</v>
      </c>
      <c r="G529" s="28"/>
      <c r="H529" s="28"/>
      <c r="I529" s="28">
        <v>2.7</v>
      </c>
      <c r="J529" s="28">
        <v>52</v>
      </c>
      <c r="K529" s="28">
        <v>72</v>
      </c>
      <c r="L529" s="28" t="s">
        <v>1604</v>
      </c>
      <c r="M529" s="28"/>
      <c r="N529" s="28" t="s">
        <v>94</v>
      </c>
    </row>
    <row r="530" spans="1:14" ht="12.75" customHeight="1">
      <c r="A530" s="48" t="s">
        <v>728</v>
      </c>
      <c r="B530" s="48" t="s">
        <v>1584</v>
      </c>
      <c r="C530" s="86" t="s">
        <v>419</v>
      </c>
      <c r="D530" s="28" t="s">
        <v>1716</v>
      </c>
      <c r="E530" s="28" t="s">
        <v>1717</v>
      </c>
      <c r="F530" s="28" t="s">
        <v>1718</v>
      </c>
      <c r="G530" s="28"/>
      <c r="H530" s="28"/>
      <c r="I530" s="28">
        <v>2.7</v>
      </c>
      <c r="J530" s="28">
        <v>52</v>
      </c>
      <c r="K530" s="28">
        <v>72</v>
      </c>
      <c r="L530" s="28" t="s">
        <v>1604</v>
      </c>
      <c r="M530" s="28"/>
      <c r="N530" s="28" t="s">
        <v>94</v>
      </c>
    </row>
    <row r="531" spans="1:14" ht="15" customHeight="1">
      <c r="A531" s="48" t="s">
        <v>907</v>
      </c>
      <c r="B531" s="48" t="s">
        <v>1584</v>
      </c>
      <c r="C531" s="49" t="s">
        <v>1995</v>
      </c>
      <c r="D531" s="28" t="s">
        <v>1696</v>
      </c>
      <c r="E531" s="28" t="s">
        <v>1697</v>
      </c>
      <c r="F531" s="28" t="s">
        <v>1698</v>
      </c>
      <c r="G531" s="28"/>
      <c r="H531" s="28" t="s">
        <v>1357</v>
      </c>
      <c r="I531" s="28">
        <v>2.7</v>
      </c>
      <c r="J531" s="28">
        <v>52</v>
      </c>
      <c r="K531" s="28">
        <v>72</v>
      </c>
      <c r="L531" s="28"/>
      <c r="M531" s="28"/>
      <c r="N531" s="28" t="s">
        <v>94</v>
      </c>
    </row>
    <row r="532" spans="1:14" ht="15" customHeight="1">
      <c r="A532" s="48" t="s">
        <v>907</v>
      </c>
      <c r="B532" s="48" t="s">
        <v>1584</v>
      </c>
      <c r="C532" s="49" t="s">
        <v>1083</v>
      </c>
      <c r="D532" s="28" t="s">
        <v>1696</v>
      </c>
      <c r="E532" s="28" t="s">
        <v>1134</v>
      </c>
      <c r="F532" s="28" t="s">
        <v>910</v>
      </c>
      <c r="G532" s="28"/>
      <c r="H532" s="28"/>
      <c r="I532" s="28"/>
      <c r="J532" s="28"/>
      <c r="K532" s="28"/>
      <c r="L532" s="28"/>
      <c r="M532" s="28"/>
      <c r="N532" s="28" t="s">
        <v>94</v>
      </c>
    </row>
    <row r="533" spans="1:15" s="3" customFormat="1" ht="12.75" customHeight="1">
      <c r="A533" s="48" t="s">
        <v>554</v>
      </c>
      <c r="B533" s="48" t="s">
        <v>1584</v>
      </c>
      <c r="C533" s="28" t="s">
        <v>1388</v>
      </c>
      <c r="D533" s="28" t="s">
        <v>555</v>
      </c>
      <c r="E533" s="28" t="s">
        <v>556</v>
      </c>
      <c r="F533" s="28" t="s">
        <v>557</v>
      </c>
      <c r="G533" s="28" t="s">
        <v>558</v>
      </c>
      <c r="H533" s="28"/>
      <c r="I533" s="28">
        <v>2.5</v>
      </c>
      <c r="J533" s="28" t="s">
        <v>1482</v>
      </c>
      <c r="K533" s="28"/>
      <c r="L533" s="28" t="s">
        <v>148</v>
      </c>
      <c r="M533" s="28"/>
      <c r="N533" s="28" t="s">
        <v>1344</v>
      </c>
      <c r="O533" s="20"/>
    </row>
    <row r="534" spans="1:15" s="3" customFormat="1" ht="12.75" customHeight="1">
      <c r="A534" s="48" t="s">
        <v>934</v>
      </c>
      <c r="B534" s="48" t="s">
        <v>1584</v>
      </c>
      <c r="C534" s="28" t="s">
        <v>1083</v>
      </c>
      <c r="D534" s="28"/>
      <c r="E534" s="28" t="s">
        <v>1135</v>
      </c>
      <c r="F534" s="28" t="s">
        <v>933</v>
      </c>
      <c r="G534" s="28"/>
      <c r="H534" s="28"/>
      <c r="I534" s="28"/>
      <c r="J534" s="28"/>
      <c r="K534" s="28"/>
      <c r="L534" s="28"/>
      <c r="M534" s="28"/>
      <c r="N534" s="28" t="s">
        <v>206</v>
      </c>
      <c r="O534" s="20"/>
    </row>
    <row r="535" spans="1:15" s="3" customFormat="1" ht="12.75" customHeight="1">
      <c r="A535" s="48" t="s">
        <v>934</v>
      </c>
      <c r="B535" s="48" t="s">
        <v>1584</v>
      </c>
      <c r="C535" s="28" t="s">
        <v>1996</v>
      </c>
      <c r="D535" s="28"/>
      <c r="E535" s="28"/>
      <c r="F535" s="28"/>
      <c r="G535" s="28"/>
      <c r="H535" s="28" t="s">
        <v>1841</v>
      </c>
      <c r="I535" s="28"/>
      <c r="J535" s="28"/>
      <c r="K535" s="28"/>
      <c r="L535" s="28" t="s">
        <v>1842</v>
      </c>
      <c r="M535" s="28"/>
      <c r="N535" s="28" t="s">
        <v>1344</v>
      </c>
      <c r="O535" s="20"/>
    </row>
    <row r="536" spans="1:15" s="3" customFormat="1" ht="12.75" customHeight="1">
      <c r="A536" s="48" t="s">
        <v>559</v>
      </c>
      <c r="B536" s="48" t="s">
        <v>1584</v>
      </c>
      <c r="C536" s="28" t="s">
        <v>1388</v>
      </c>
      <c r="D536" s="28" t="s">
        <v>560</v>
      </c>
      <c r="E536" s="28" t="s">
        <v>561</v>
      </c>
      <c r="F536" s="28" t="s">
        <v>562</v>
      </c>
      <c r="G536" s="28" t="s">
        <v>563</v>
      </c>
      <c r="H536" s="28"/>
      <c r="I536" s="28">
        <v>2.5</v>
      </c>
      <c r="J536" s="28" t="s">
        <v>1482</v>
      </c>
      <c r="K536" s="28"/>
      <c r="L536" s="28" t="s">
        <v>149</v>
      </c>
      <c r="M536" s="28"/>
      <c r="N536" s="28" t="s">
        <v>1344</v>
      </c>
      <c r="O536" s="20"/>
    </row>
    <row r="537" spans="1:14" ht="12.75" customHeight="1">
      <c r="A537" s="48" t="s">
        <v>58</v>
      </c>
      <c r="B537" s="48" t="s">
        <v>1584</v>
      </c>
      <c r="C537" s="49" t="s">
        <v>1083</v>
      </c>
      <c r="D537" s="28"/>
      <c r="E537" s="28" t="s">
        <v>1136</v>
      </c>
      <c r="F537" s="28" t="s">
        <v>252</v>
      </c>
      <c r="G537" s="28"/>
      <c r="H537" s="28"/>
      <c r="I537" s="28"/>
      <c r="J537" s="28"/>
      <c r="K537" s="28"/>
      <c r="L537" s="28"/>
      <c r="M537" s="28"/>
      <c r="N537" s="28" t="s">
        <v>206</v>
      </c>
    </row>
    <row r="538" spans="1:14" ht="12.75" customHeight="1">
      <c r="A538" s="48" t="s">
        <v>58</v>
      </c>
      <c r="B538" s="48" t="s">
        <v>1584</v>
      </c>
      <c r="C538" s="49" t="s">
        <v>1996</v>
      </c>
      <c r="D538" s="28"/>
      <c r="E538" s="28"/>
      <c r="F538" s="28"/>
      <c r="G538" s="28"/>
      <c r="H538" s="28" t="s">
        <v>1832</v>
      </c>
      <c r="I538" s="28"/>
      <c r="J538" s="28"/>
      <c r="K538" s="28"/>
      <c r="L538" s="28"/>
      <c r="M538" s="28" t="s">
        <v>1883</v>
      </c>
      <c r="N538" s="28" t="s">
        <v>1344</v>
      </c>
    </row>
    <row r="539" spans="1:15" ht="12.75" customHeight="1">
      <c r="A539" s="48" t="s">
        <v>903</v>
      </c>
      <c r="B539" s="48" t="s">
        <v>1584</v>
      </c>
      <c r="C539" s="86" t="s">
        <v>419</v>
      </c>
      <c r="D539" s="93"/>
      <c r="E539" s="28" t="s">
        <v>1570</v>
      </c>
      <c r="F539" s="28" t="s">
        <v>1571</v>
      </c>
      <c r="G539" s="28"/>
      <c r="H539" s="48"/>
      <c r="I539" s="48">
        <v>2.7</v>
      </c>
      <c r="J539" s="28">
        <v>52</v>
      </c>
      <c r="K539" s="28">
        <v>72</v>
      </c>
      <c r="L539" s="28" t="s">
        <v>1604</v>
      </c>
      <c r="M539" s="28"/>
      <c r="N539" s="28" t="s">
        <v>94</v>
      </c>
      <c r="O539" s="21"/>
    </row>
    <row r="540" spans="1:14" ht="12.75" customHeight="1">
      <c r="A540" s="48" t="s">
        <v>59</v>
      </c>
      <c r="B540" s="48" t="s">
        <v>1584</v>
      </c>
      <c r="C540" s="49" t="s">
        <v>1083</v>
      </c>
      <c r="D540" s="28"/>
      <c r="E540" s="28" t="s">
        <v>86</v>
      </c>
      <c r="F540" s="28" t="s">
        <v>1137</v>
      </c>
      <c r="G540" s="28"/>
      <c r="H540" s="28"/>
      <c r="I540" s="28"/>
      <c r="J540" s="28"/>
      <c r="K540" s="28"/>
      <c r="L540" s="28"/>
      <c r="M540" s="28"/>
      <c r="N540" s="28" t="s">
        <v>206</v>
      </c>
    </row>
    <row r="541" spans="1:14" ht="12.75" customHeight="1">
      <c r="A541" s="48" t="s">
        <v>59</v>
      </c>
      <c r="B541" s="48" t="s">
        <v>1584</v>
      </c>
      <c r="C541" s="49" t="s">
        <v>1996</v>
      </c>
      <c r="D541" s="28"/>
      <c r="E541" s="28"/>
      <c r="F541" s="28"/>
      <c r="G541" s="28"/>
      <c r="H541" s="28" t="s">
        <v>1849</v>
      </c>
      <c r="I541" s="28"/>
      <c r="J541" s="28"/>
      <c r="K541" s="28"/>
      <c r="L541" s="28"/>
      <c r="M541" s="28" t="s">
        <v>1864</v>
      </c>
      <c r="N541" s="28" t="s">
        <v>1344</v>
      </c>
    </row>
    <row r="542" spans="1:14" ht="12.75" customHeight="1">
      <c r="A542" s="48" t="s">
        <v>60</v>
      </c>
      <c r="B542" s="48" t="s">
        <v>1584</v>
      </c>
      <c r="C542" s="49" t="s">
        <v>1083</v>
      </c>
      <c r="D542" s="28" t="s">
        <v>73</v>
      </c>
      <c r="E542" s="28" t="s">
        <v>1138</v>
      </c>
      <c r="F542" s="28" t="s">
        <v>87</v>
      </c>
      <c r="G542" s="28"/>
      <c r="H542" s="28"/>
      <c r="I542" s="28"/>
      <c r="J542" s="28"/>
      <c r="K542" s="28"/>
      <c r="L542" s="28"/>
      <c r="M542" s="28"/>
      <c r="N542" s="28" t="s">
        <v>206</v>
      </c>
    </row>
    <row r="543" spans="1:14" ht="12.75" customHeight="1">
      <c r="A543" s="48" t="s">
        <v>60</v>
      </c>
      <c r="B543" s="48" t="s">
        <v>1584</v>
      </c>
      <c r="C543" s="49" t="s">
        <v>1996</v>
      </c>
      <c r="D543" s="28" t="s">
        <v>73</v>
      </c>
      <c r="E543" s="28"/>
      <c r="F543" s="28"/>
      <c r="G543" s="28"/>
      <c r="H543" s="28" t="s">
        <v>1846</v>
      </c>
      <c r="I543" s="28"/>
      <c r="J543" s="28"/>
      <c r="K543" s="28"/>
      <c r="L543" s="28"/>
      <c r="M543" s="28" t="s">
        <v>1771</v>
      </c>
      <c r="N543" s="28" t="s">
        <v>1344</v>
      </c>
    </row>
    <row r="544" spans="1:14" ht="12.75" customHeight="1">
      <c r="A544" s="48" t="s">
        <v>908</v>
      </c>
      <c r="B544" s="48" t="s">
        <v>1584</v>
      </c>
      <c r="C544" s="49" t="s">
        <v>1995</v>
      </c>
      <c r="D544" s="28" t="s">
        <v>1709</v>
      </c>
      <c r="E544" s="28" t="s">
        <v>1710</v>
      </c>
      <c r="F544" s="28" t="s">
        <v>1711</v>
      </c>
      <c r="G544" s="28"/>
      <c r="H544" s="28" t="s">
        <v>1355</v>
      </c>
      <c r="I544" s="28">
        <v>3.5</v>
      </c>
      <c r="J544" s="28">
        <v>52</v>
      </c>
      <c r="K544" s="28">
        <v>72</v>
      </c>
      <c r="L544" s="28"/>
      <c r="M544" s="28"/>
      <c r="N544" s="28" t="s">
        <v>94</v>
      </c>
    </row>
    <row r="545" spans="1:14" ht="12.75" customHeight="1">
      <c r="A545" s="48"/>
      <c r="B545" s="48"/>
      <c r="C545" s="49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</row>
    <row r="546" spans="1:14" ht="12.75" customHeight="1">
      <c r="A546" s="48" t="s">
        <v>1180</v>
      </c>
      <c r="B546" s="48"/>
      <c r="C546" s="49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</row>
    <row r="547" spans="1:15" ht="12.75" customHeight="1">
      <c r="A547" s="48" t="s">
        <v>930</v>
      </c>
      <c r="B547" s="48" t="s">
        <v>1584</v>
      </c>
      <c r="C547" s="28" t="s">
        <v>1083</v>
      </c>
      <c r="D547" s="28" t="s">
        <v>931</v>
      </c>
      <c r="E547" s="28" t="s">
        <v>1132</v>
      </c>
      <c r="F547" s="28" t="s">
        <v>932</v>
      </c>
      <c r="G547" s="28"/>
      <c r="H547" s="28"/>
      <c r="I547" s="28"/>
      <c r="J547" s="28"/>
      <c r="K547" s="28"/>
      <c r="L547" s="28"/>
      <c r="M547" s="28"/>
      <c r="N547" s="28"/>
      <c r="O547" s="21"/>
    </row>
    <row r="548" spans="1:15" ht="12.75" customHeight="1">
      <c r="A548" s="48"/>
      <c r="B548" s="4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1"/>
    </row>
    <row r="549" spans="1:14" ht="12.75" customHeight="1">
      <c r="A549" s="48"/>
      <c r="B549" s="85"/>
      <c r="C549" s="85" t="s">
        <v>1993</v>
      </c>
      <c r="D549" s="47" t="s">
        <v>90</v>
      </c>
      <c r="E549" s="47"/>
      <c r="F549" s="47"/>
      <c r="G549" s="47"/>
      <c r="H549" s="47" t="s">
        <v>1328</v>
      </c>
      <c r="I549" s="47"/>
      <c r="J549" s="47"/>
      <c r="K549" s="47"/>
      <c r="L549" s="47"/>
      <c r="M549" s="47"/>
      <c r="N549" s="28"/>
    </row>
    <row r="550" spans="1:14" ht="12.75" customHeight="1">
      <c r="A550" s="85" t="s">
        <v>1993</v>
      </c>
      <c r="B550" s="85" t="s">
        <v>91</v>
      </c>
      <c r="C550" s="85" t="s">
        <v>1994</v>
      </c>
      <c r="D550" s="47" t="s">
        <v>1176</v>
      </c>
      <c r="E550" s="47" t="s">
        <v>1325</v>
      </c>
      <c r="F550" s="47" t="s">
        <v>1326</v>
      </c>
      <c r="G550" s="47" t="s">
        <v>1327</v>
      </c>
      <c r="H550" s="47" t="s">
        <v>1329</v>
      </c>
      <c r="I550" s="47" t="s">
        <v>1330</v>
      </c>
      <c r="J550" s="47" t="s">
        <v>1331</v>
      </c>
      <c r="K550" s="47" t="s">
        <v>1332</v>
      </c>
      <c r="L550" s="47" t="s">
        <v>1333</v>
      </c>
      <c r="M550" s="47" t="s">
        <v>1334</v>
      </c>
      <c r="N550" s="47" t="s">
        <v>1346</v>
      </c>
    </row>
    <row r="551" spans="1:14" ht="12.75" customHeight="1">
      <c r="A551" s="48" t="s">
        <v>261</v>
      </c>
      <c r="B551" s="48" t="s">
        <v>1477</v>
      </c>
      <c r="C551" s="28"/>
      <c r="D551" s="28" t="s">
        <v>262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</row>
    <row r="552" spans="1:14" ht="12.75" customHeight="1">
      <c r="A552" s="48" t="s">
        <v>33</v>
      </c>
      <c r="B552" s="48" t="s">
        <v>1477</v>
      </c>
      <c r="C552" s="28"/>
      <c r="D552" s="28" t="s">
        <v>34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</row>
    <row r="553" spans="1:15" s="3" customFormat="1" ht="12.75" customHeight="1">
      <c r="A553" s="48" t="s">
        <v>564</v>
      </c>
      <c r="B553" s="48" t="s">
        <v>1477</v>
      </c>
      <c r="C553" s="28" t="s">
        <v>1388</v>
      </c>
      <c r="D553" s="28" t="s">
        <v>565</v>
      </c>
      <c r="E553" s="28" t="s">
        <v>566</v>
      </c>
      <c r="F553" s="28" t="s">
        <v>567</v>
      </c>
      <c r="G553" s="28" t="s">
        <v>568</v>
      </c>
      <c r="H553" s="28"/>
      <c r="I553" s="28">
        <v>2.5</v>
      </c>
      <c r="J553" s="28" t="s">
        <v>569</v>
      </c>
      <c r="K553" s="28"/>
      <c r="L553" s="28">
        <v>483</v>
      </c>
      <c r="M553" s="28">
        <v>156</v>
      </c>
      <c r="N553" s="28" t="s">
        <v>1344</v>
      </c>
      <c r="O553" s="20"/>
    </row>
    <row r="554" spans="1:15" s="3" customFormat="1" ht="12.75" customHeight="1">
      <c r="A554" s="48" t="s">
        <v>564</v>
      </c>
      <c r="B554" s="48" t="s">
        <v>1477</v>
      </c>
      <c r="C554" s="28" t="s">
        <v>1083</v>
      </c>
      <c r="D554" s="28" t="s">
        <v>565</v>
      </c>
      <c r="E554" s="28" t="s">
        <v>1139</v>
      </c>
      <c r="F554" s="28" t="s">
        <v>911</v>
      </c>
      <c r="G554" s="28"/>
      <c r="H554" s="28"/>
      <c r="I554" s="28"/>
      <c r="J554" s="28"/>
      <c r="K554" s="28"/>
      <c r="L554" s="28"/>
      <c r="M554" s="28"/>
      <c r="N554" s="28" t="s">
        <v>206</v>
      </c>
      <c r="O554" s="20"/>
    </row>
    <row r="555" spans="1:14" ht="12.75" customHeight="1">
      <c r="A555" s="48" t="s">
        <v>36</v>
      </c>
      <c r="B555" s="48" t="s">
        <v>1477</v>
      </c>
      <c r="C555" s="28" t="s">
        <v>1083</v>
      </c>
      <c r="D555" s="28" t="s">
        <v>39</v>
      </c>
      <c r="E555" s="28" t="s">
        <v>1141</v>
      </c>
      <c r="F555" s="28" t="s">
        <v>43</v>
      </c>
      <c r="G555" s="28"/>
      <c r="H555" s="28"/>
      <c r="I555" s="28"/>
      <c r="J555" s="28"/>
      <c r="K555" s="28"/>
      <c r="L555" s="28"/>
      <c r="M555" s="28"/>
      <c r="N555" s="28" t="s">
        <v>206</v>
      </c>
    </row>
    <row r="556" spans="1:14" ht="12.75" customHeight="1">
      <c r="A556" s="48" t="s">
        <v>36</v>
      </c>
      <c r="B556" s="48" t="s">
        <v>1477</v>
      </c>
      <c r="C556" s="28" t="s">
        <v>1996</v>
      </c>
      <c r="D556" s="28" t="s">
        <v>39</v>
      </c>
      <c r="E556" s="28"/>
      <c r="F556" s="28"/>
      <c r="G556" s="28"/>
      <c r="H556" s="28" t="s">
        <v>826</v>
      </c>
      <c r="I556" s="28"/>
      <c r="J556" s="28"/>
      <c r="K556" s="28"/>
      <c r="L556" s="28"/>
      <c r="M556" s="28" t="s">
        <v>1891</v>
      </c>
      <c r="N556" s="28" t="s">
        <v>1344</v>
      </c>
    </row>
    <row r="557" spans="1:14" ht="12.75" customHeight="1">
      <c r="A557" s="48" t="s">
        <v>35</v>
      </c>
      <c r="B557" s="48" t="s">
        <v>1477</v>
      </c>
      <c r="C557" s="28" t="s">
        <v>1083</v>
      </c>
      <c r="D557" s="28" t="s">
        <v>187</v>
      </c>
      <c r="E557" s="28" t="s">
        <v>1140</v>
      </c>
      <c r="F557" s="28" t="s">
        <v>41</v>
      </c>
      <c r="G557" s="28"/>
      <c r="H557" s="28"/>
      <c r="I557" s="28"/>
      <c r="J557" s="28"/>
      <c r="K557" s="28"/>
      <c r="L557" s="28"/>
      <c r="M557" s="28"/>
      <c r="N557" s="28" t="s">
        <v>206</v>
      </c>
    </row>
    <row r="558" spans="1:14" ht="12.75" customHeight="1">
      <c r="A558" s="48" t="s">
        <v>35</v>
      </c>
      <c r="B558" s="48" t="s">
        <v>1477</v>
      </c>
      <c r="C558" s="28" t="s">
        <v>1996</v>
      </c>
      <c r="D558" s="28" t="s">
        <v>187</v>
      </c>
      <c r="E558" s="28"/>
      <c r="F558" s="28"/>
      <c r="G558" s="28"/>
      <c r="H558" s="28" t="s">
        <v>1832</v>
      </c>
      <c r="I558" s="28"/>
      <c r="J558" s="28"/>
      <c r="K558" s="28"/>
      <c r="L558" s="28"/>
      <c r="M558" s="28" t="s">
        <v>1895</v>
      </c>
      <c r="N558" s="28" t="s">
        <v>1344</v>
      </c>
    </row>
    <row r="559" spans="1:14" ht="12.75" customHeight="1">
      <c r="A559" s="48" t="s">
        <v>44</v>
      </c>
      <c r="B559" s="48" t="s">
        <v>1477</v>
      </c>
      <c r="C559" s="28" t="s">
        <v>1996</v>
      </c>
      <c r="D559" s="28"/>
      <c r="E559" s="28"/>
      <c r="F559" s="28"/>
      <c r="G559" s="28"/>
      <c r="H559" s="28" t="s">
        <v>1832</v>
      </c>
      <c r="I559" s="28"/>
      <c r="J559" s="28"/>
      <c r="K559" s="28"/>
      <c r="L559" s="28"/>
      <c r="M559" s="28" t="s">
        <v>1909</v>
      </c>
      <c r="N559" s="28" t="s">
        <v>1910</v>
      </c>
    </row>
    <row r="560" spans="1:15" ht="12.75" customHeight="1">
      <c r="A560" s="48" t="s">
        <v>824</v>
      </c>
      <c r="B560" s="48" t="s">
        <v>1477</v>
      </c>
      <c r="C560" s="49" t="s">
        <v>1995</v>
      </c>
      <c r="D560" s="28" t="s">
        <v>1539</v>
      </c>
      <c r="E560" s="28" t="s">
        <v>1540</v>
      </c>
      <c r="F560" s="28" t="s">
        <v>1541</v>
      </c>
      <c r="G560" s="28"/>
      <c r="H560" s="28" t="s">
        <v>1359</v>
      </c>
      <c r="I560" s="28">
        <v>2.7</v>
      </c>
      <c r="J560" s="28">
        <v>52</v>
      </c>
      <c r="K560" s="28">
        <v>72</v>
      </c>
      <c r="L560" s="28"/>
      <c r="M560" s="28"/>
      <c r="N560" s="28" t="s">
        <v>94</v>
      </c>
      <c r="O560" s="21"/>
    </row>
    <row r="561" spans="1:15" ht="12.75" customHeight="1">
      <c r="A561" s="48" t="s">
        <v>803</v>
      </c>
      <c r="B561" s="48" t="s">
        <v>1477</v>
      </c>
      <c r="C561" s="86" t="s">
        <v>419</v>
      </c>
      <c r="D561" s="93"/>
      <c r="E561" s="28" t="s">
        <v>1543</v>
      </c>
      <c r="F561" s="28" t="s">
        <v>1544</v>
      </c>
      <c r="G561" s="28"/>
      <c r="H561" s="28"/>
      <c r="I561" s="28">
        <v>2.7</v>
      </c>
      <c r="J561" s="28">
        <v>52</v>
      </c>
      <c r="K561" s="28">
        <v>72</v>
      </c>
      <c r="L561" s="28" t="s">
        <v>1978</v>
      </c>
      <c r="M561" s="28"/>
      <c r="N561" s="28" t="s">
        <v>94</v>
      </c>
      <c r="O561" s="21"/>
    </row>
    <row r="562" spans="1:14" ht="12.75" customHeight="1">
      <c r="A562" s="48" t="s">
        <v>37</v>
      </c>
      <c r="B562" s="48" t="s">
        <v>1477</v>
      </c>
      <c r="C562" s="28" t="s">
        <v>1083</v>
      </c>
      <c r="D562" s="28" t="s">
        <v>40</v>
      </c>
      <c r="E562" s="28" t="s">
        <v>42</v>
      </c>
      <c r="F562" s="28" t="s">
        <v>1142</v>
      </c>
      <c r="G562" s="28"/>
      <c r="H562" s="28"/>
      <c r="I562" s="28"/>
      <c r="J562" s="28"/>
      <c r="K562" s="28"/>
      <c r="L562" s="28"/>
      <c r="M562" s="28"/>
      <c r="N562" s="28" t="s">
        <v>206</v>
      </c>
    </row>
    <row r="563" spans="1:15" s="3" customFormat="1" ht="12.75" customHeight="1">
      <c r="A563" s="48" t="s">
        <v>570</v>
      </c>
      <c r="B563" s="48" t="s">
        <v>1477</v>
      </c>
      <c r="C563" s="28" t="s">
        <v>1388</v>
      </c>
      <c r="D563" s="28" t="s">
        <v>1719</v>
      </c>
      <c r="E563" s="28" t="s">
        <v>571</v>
      </c>
      <c r="F563" s="28" t="s">
        <v>572</v>
      </c>
      <c r="G563" s="28" t="s">
        <v>573</v>
      </c>
      <c r="H563" s="28"/>
      <c r="I563" s="28">
        <v>2.5</v>
      </c>
      <c r="J563" s="28" t="s">
        <v>1482</v>
      </c>
      <c r="K563" s="28"/>
      <c r="L563" s="28">
        <v>249</v>
      </c>
      <c r="M563" s="28">
        <v>529</v>
      </c>
      <c r="N563" s="28" t="s">
        <v>1344</v>
      </c>
      <c r="O563" s="20"/>
    </row>
    <row r="564" spans="1:15" s="3" customFormat="1" ht="12.75" customHeight="1">
      <c r="A564" s="48" t="s">
        <v>570</v>
      </c>
      <c r="B564" s="48" t="s">
        <v>1477</v>
      </c>
      <c r="C564" s="28" t="s">
        <v>1083</v>
      </c>
      <c r="D564" s="28" t="s">
        <v>1719</v>
      </c>
      <c r="E564" s="28" t="s">
        <v>912</v>
      </c>
      <c r="F564" s="28" t="s">
        <v>1143</v>
      </c>
      <c r="G564" s="28"/>
      <c r="H564" s="28"/>
      <c r="I564" s="28"/>
      <c r="J564" s="28"/>
      <c r="K564" s="28"/>
      <c r="L564" s="28"/>
      <c r="M564" s="28"/>
      <c r="N564" s="28" t="s">
        <v>206</v>
      </c>
      <c r="O564" s="20"/>
    </row>
    <row r="565" spans="1:15" s="3" customFormat="1" ht="12.75" customHeight="1">
      <c r="A565" s="48" t="s">
        <v>570</v>
      </c>
      <c r="B565" s="48" t="s">
        <v>1477</v>
      </c>
      <c r="C565" s="28" t="s">
        <v>1996</v>
      </c>
      <c r="D565" s="28" t="s">
        <v>1719</v>
      </c>
      <c r="E565" s="28"/>
      <c r="F565" s="28"/>
      <c r="G565" s="28"/>
      <c r="H565" s="28" t="s">
        <v>1832</v>
      </c>
      <c r="I565" s="28"/>
      <c r="J565" s="28"/>
      <c r="K565" s="28"/>
      <c r="L565" s="28"/>
      <c r="M565" s="28" t="s">
        <v>1831</v>
      </c>
      <c r="N565" s="28" t="s">
        <v>1777</v>
      </c>
      <c r="O565" s="20"/>
    </row>
    <row r="566" spans="1:14" ht="13.5" customHeight="1">
      <c r="A566" s="48" t="s">
        <v>300</v>
      </c>
      <c r="B566" s="48" t="s">
        <v>1477</v>
      </c>
      <c r="C566" s="94" t="s">
        <v>419</v>
      </c>
      <c r="D566" s="28" t="s">
        <v>1633</v>
      </c>
      <c r="E566" s="28" t="s">
        <v>1634</v>
      </c>
      <c r="F566" s="28">
        <v>174</v>
      </c>
      <c r="G566" s="28" t="s">
        <v>1635</v>
      </c>
      <c r="H566" s="28"/>
      <c r="I566" s="28">
        <v>2.7</v>
      </c>
      <c r="J566" s="28">
        <v>52</v>
      </c>
      <c r="K566" s="28">
        <v>72</v>
      </c>
      <c r="L566" s="28" t="s">
        <v>1604</v>
      </c>
      <c r="M566" s="28"/>
      <c r="N566" s="28" t="s">
        <v>94</v>
      </c>
    </row>
    <row r="567" spans="1:14" ht="12">
      <c r="A567" s="48"/>
      <c r="B567" s="48"/>
      <c r="C567" s="94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</row>
    <row r="568" spans="1:14" ht="12.75" customHeight="1">
      <c r="A568" s="48"/>
      <c r="B568" s="85"/>
      <c r="C568" s="85" t="s">
        <v>1993</v>
      </c>
      <c r="D568" s="47" t="s">
        <v>90</v>
      </c>
      <c r="E568" s="47"/>
      <c r="F568" s="47"/>
      <c r="G568" s="47"/>
      <c r="H568" s="47" t="s">
        <v>1328</v>
      </c>
      <c r="I568" s="47"/>
      <c r="J568" s="47"/>
      <c r="K568" s="47"/>
      <c r="L568" s="47"/>
      <c r="M568" s="47"/>
      <c r="N568" s="28"/>
    </row>
    <row r="569" spans="1:14" ht="12.75" customHeight="1">
      <c r="A569" s="85" t="s">
        <v>1993</v>
      </c>
      <c r="B569" s="85" t="s">
        <v>91</v>
      </c>
      <c r="C569" s="85" t="s">
        <v>1994</v>
      </c>
      <c r="D569" s="47" t="s">
        <v>1176</v>
      </c>
      <c r="E569" s="47" t="s">
        <v>1325</v>
      </c>
      <c r="F569" s="47" t="s">
        <v>1326</v>
      </c>
      <c r="G569" s="47" t="s">
        <v>1327</v>
      </c>
      <c r="H569" s="47" t="s">
        <v>1329</v>
      </c>
      <c r="I569" s="47" t="s">
        <v>1330</v>
      </c>
      <c r="J569" s="47" t="s">
        <v>1331</v>
      </c>
      <c r="K569" s="47" t="s">
        <v>1332</v>
      </c>
      <c r="L569" s="47" t="s">
        <v>1333</v>
      </c>
      <c r="M569" s="47" t="s">
        <v>1334</v>
      </c>
      <c r="N569" s="47" t="s">
        <v>1346</v>
      </c>
    </row>
    <row r="570" spans="1:15" s="3" customFormat="1" ht="12.75" customHeight="1">
      <c r="A570" s="48" t="s">
        <v>574</v>
      </c>
      <c r="B570" s="48" t="s">
        <v>1478</v>
      </c>
      <c r="C570" s="28" t="s">
        <v>1388</v>
      </c>
      <c r="D570" s="28" t="s">
        <v>575</v>
      </c>
      <c r="E570" s="28" t="s">
        <v>576</v>
      </c>
      <c r="F570" s="28" t="s">
        <v>577</v>
      </c>
      <c r="G570" s="28" t="s">
        <v>578</v>
      </c>
      <c r="H570" s="28"/>
      <c r="I570" s="28">
        <v>2.5</v>
      </c>
      <c r="J570" s="28" t="s">
        <v>1482</v>
      </c>
      <c r="K570" s="28"/>
      <c r="L570" s="28">
        <v>316</v>
      </c>
      <c r="M570" s="28">
        <v>237</v>
      </c>
      <c r="N570" s="28" t="s">
        <v>1344</v>
      </c>
      <c r="O570" s="20"/>
    </row>
    <row r="571" spans="1:15" s="3" customFormat="1" ht="12.75" customHeight="1">
      <c r="A571" s="48" t="s">
        <v>692</v>
      </c>
      <c r="B571" s="48" t="s">
        <v>1478</v>
      </c>
      <c r="C571" s="28" t="s">
        <v>1388</v>
      </c>
      <c r="D571" s="28" t="s">
        <v>1533</v>
      </c>
      <c r="E571" s="28" t="s">
        <v>579</v>
      </c>
      <c r="F571" s="28" t="s">
        <v>580</v>
      </c>
      <c r="G571" s="28"/>
      <c r="H571" s="28"/>
      <c r="I571" s="28">
        <v>2.5</v>
      </c>
      <c r="J571" s="28" t="s">
        <v>1482</v>
      </c>
      <c r="K571" s="28"/>
      <c r="L571" s="28">
        <v>514</v>
      </c>
      <c r="M571" s="28" t="s">
        <v>1341</v>
      </c>
      <c r="N571" s="28" t="s">
        <v>1344</v>
      </c>
      <c r="O571" s="20"/>
    </row>
    <row r="572" spans="1:15" s="3" customFormat="1" ht="12.75" customHeight="1">
      <c r="A572" s="48" t="s">
        <v>692</v>
      </c>
      <c r="B572" s="48" t="s">
        <v>1478</v>
      </c>
      <c r="C572" s="28" t="s">
        <v>1083</v>
      </c>
      <c r="D572" s="28" t="s">
        <v>1533</v>
      </c>
      <c r="E572" s="28" t="s">
        <v>1144</v>
      </c>
      <c r="F572" s="28" t="s">
        <v>913</v>
      </c>
      <c r="G572" s="28"/>
      <c r="H572" s="28"/>
      <c r="I572" s="28"/>
      <c r="J572" s="28"/>
      <c r="K572" s="28"/>
      <c r="L572" s="28"/>
      <c r="M572" s="28"/>
      <c r="N572" s="28" t="s">
        <v>206</v>
      </c>
      <c r="O572" s="20"/>
    </row>
    <row r="573" spans="1:14" ht="12.75" customHeight="1">
      <c r="A573" s="48" t="s">
        <v>914</v>
      </c>
      <c r="B573" s="48" t="s">
        <v>1478</v>
      </c>
      <c r="C573" s="86" t="s">
        <v>419</v>
      </c>
      <c r="D573" s="28" t="s">
        <v>1551</v>
      </c>
      <c r="E573" s="28" t="s">
        <v>1552</v>
      </c>
      <c r="F573" s="48" t="s">
        <v>1553</v>
      </c>
      <c r="G573" s="48"/>
      <c r="H573" s="28"/>
      <c r="I573" s="28">
        <v>2.7</v>
      </c>
      <c r="J573" s="28">
        <v>52</v>
      </c>
      <c r="K573" s="28">
        <v>68</v>
      </c>
      <c r="L573" s="28" t="s">
        <v>1343</v>
      </c>
      <c r="M573" s="28"/>
      <c r="N573" s="28" t="s">
        <v>94</v>
      </c>
    </row>
    <row r="574" spans="1:14" ht="12.75" customHeight="1">
      <c r="A574" s="48" t="s">
        <v>861</v>
      </c>
      <c r="B574" s="48" t="s">
        <v>1478</v>
      </c>
      <c r="C574" s="28"/>
      <c r="D574" s="28" t="s">
        <v>1179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</row>
    <row r="575" spans="1:14" ht="12.75" customHeight="1">
      <c r="A575" s="48"/>
      <c r="B575" s="4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</row>
    <row r="576" spans="1:14" ht="12.75" customHeight="1">
      <c r="A576" s="48"/>
      <c r="B576" s="4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</row>
    <row r="577" spans="1:14" ht="12.75" customHeight="1">
      <c r="A577" s="48"/>
      <c r="B577" s="4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</row>
    <row r="578" spans="1:14" ht="12.75" customHeight="1">
      <c r="A578" s="125" t="s">
        <v>1727</v>
      </c>
      <c r="B578" s="126"/>
      <c r="C578" s="126"/>
      <c r="D578" s="127"/>
      <c r="E578" s="28"/>
      <c r="F578" s="28"/>
      <c r="G578" s="28"/>
      <c r="H578" s="28"/>
      <c r="I578" s="28"/>
      <c r="J578" s="28"/>
      <c r="K578" s="28"/>
      <c r="L578" s="28"/>
      <c r="M578" s="28"/>
      <c r="N578" s="28"/>
    </row>
    <row r="579" spans="1:14" ht="12.75" customHeight="1">
      <c r="A579" s="48"/>
      <c r="B579" s="85"/>
      <c r="C579" s="85" t="s">
        <v>1993</v>
      </c>
      <c r="D579" s="47" t="s">
        <v>90</v>
      </c>
      <c r="E579" s="47"/>
      <c r="F579" s="47"/>
      <c r="G579" s="47"/>
      <c r="H579" s="47" t="s">
        <v>1328</v>
      </c>
      <c r="I579" s="47"/>
      <c r="J579" s="47"/>
      <c r="K579" s="47"/>
      <c r="L579" s="47"/>
      <c r="M579" s="47"/>
      <c r="N579" s="28"/>
    </row>
    <row r="580" spans="1:14" ht="12.75" customHeight="1">
      <c r="A580" s="85" t="s">
        <v>1993</v>
      </c>
      <c r="B580" s="85" t="s">
        <v>91</v>
      </c>
      <c r="C580" s="85" t="s">
        <v>1994</v>
      </c>
      <c r="D580" s="47" t="s">
        <v>1176</v>
      </c>
      <c r="E580" s="47" t="s">
        <v>1325</v>
      </c>
      <c r="F580" s="47" t="s">
        <v>1326</v>
      </c>
      <c r="G580" s="47" t="s">
        <v>1327</v>
      </c>
      <c r="H580" s="47" t="s">
        <v>1329</v>
      </c>
      <c r="I580" s="47" t="s">
        <v>1330</v>
      </c>
      <c r="J580" s="47" t="s">
        <v>1331</v>
      </c>
      <c r="K580" s="47" t="s">
        <v>1332</v>
      </c>
      <c r="L580" s="47" t="s">
        <v>1333</v>
      </c>
      <c r="M580" s="47" t="s">
        <v>1334</v>
      </c>
      <c r="N580" s="47" t="s">
        <v>1346</v>
      </c>
    </row>
    <row r="581" spans="1:15" s="3" customFormat="1" ht="12.75" customHeight="1">
      <c r="A581" s="48" t="s">
        <v>860</v>
      </c>
      <c r="B581" s="48" t="s">
        <v>582</v>
      </c>
      <c r="C581" s="28" t="s">
        <v>1388</v>
      </c>
      <c r="D581" s="28" t="s">
        <v>588</v>
      </c>
      <c r="E581" s="28" t="s">
        <v>589</v>
      </c>
      <c r="F581" s="28" t="s">
        <v>389</v>
      </c>
      <c r="G581" s="28"/>
      <c r="H581" s="28"/>
      <c r="I581" s="28">
        <v>2.5</v>
      </c>
      <c r="J581" s="28" t="s">
        <v>1482</v>
      </c>
      <c r="K581" s="28"/>
      <c r="L581" s="28">
        <v>344</v>
      </c>
      <c r="M581" s="28" t="s">
        <v>1342</v>
      </c>
      <c r="N581" s="28" t="s">
        <v>1344</v>
      </c>
      <c r="O581" s="20"/>
    </row>
    <row r="582" spans="1:15" s="3" customFormat="1" ht="12.75" customHeight="1">
      <c r="A582" s="48" t="s">
        <v>860</v>
      </c>
      <c r="B582" s="48" t="s">
        <v>582</v>
      </c>
      <c r="C582" s="28" t="s">
        <v>1996</v>
      </c>
      <c r="D582" s="28" t="s">
        <v>588</v>
      </c>
      <c r="E582" s="28"/>
      <c r="F582" s="28"/>
      <c r="G582" s="28"/>
      <c r="H582" s="28" t="s">
        <v>1834</v>
      </c>
      <c r="I582" s="28"/>
      <c r="J582" s="28"/>
      <c r="K582" s="28"/>
      <c r="L582" s="28"/>
      <c r="M582" s="28" t="s">
        <v>1868</v>
      </c>
      <c r="N582" s="28" t="s">
        <v>1349</v>
      </c>
      <c r="O582" s="20"/>
    </row>
    <row r="583" spans="1:15" s="3" customFormat="1" ht="12.75" customHeight="1">
      <c r="A583" s="48" t="s">
        <v>581</v>
      </c>
      <c r="B583" s="48" t="s">
        <v>582</v>
      </c>
      <c r="C583" s="28" t="s">
        <v>1388</v>
      </c>
      <c r="D583" s="28" t="s">
        <v>583</v>
      </c>
      <c r="E583" s="28" t="s">
        <v>584</v>
      </c>
      <c r="F583" s="28" t="s">
        <v>585</v>
      </c>
      <c r="G583" s="28" t="s">
        <v>586</v>
      </c>
      <c r="H583" s="28"/>
      <c r="I583" s="28">
        <v>2.5</v>
      </c>
      <c r="J583" s="28" t="s">
        <v>587</v>
      </c>
      <c r="K583" s="28"/>
      <c r="L583" s="28">
        <v>131</v>
      </c>
      <c r="M583" s="28">
        <v>436</v>
      </c>
      <c r="N583" s="28" t="s">
        <v>1344</v>
      </c>
      <c r="O583" s="20"/>
    </row>
    <row r="584" spans="1:15" s="3" customFormat="1" ht="12.75" customHeight="1">
      <c r="A584" s="48" t="s">
        <v>258</v>
      </c>
      <c r="B584" s="48" t="s">
        <v>582</v>
      </c>
      <c r="C584" s="28" t="s">
        <v>1083</v>
      </c>
      <c r="D584" s="28" t="s">
        <v>259</v>
      </c>
      <c r="E584" s="28" t="s">
        <v>1145</v>
      </c>
      <c r="F584" s="28" t="s">
        <v>260</v>
      </c>
      <c r="G584" s="28"/>
      <c r="H584" s="28"/>
      <c r="I584" s="28"/>
      <c r="J584" s="28"/>
      <c r="K584" s="28"/>
      <c r="L584" s="28"/>
      <c r="M584" s="28"/>
      <c r="N584" s="28" t="s">
        <v>206</v>
      </c>
      <c r="O584" s="20"/>
    </row>
    <row r="585" spans="1:15" s="3" customFormat="1" ht="12.75" customHeight="1">
      <c r="A585" s="48" t="s">
        <v>258</v>
      </c>
      <c r="B585" s="48" t="s">
        <v>582</v>
      </c>
      <c r="C585" s="28" t="s">
        <v>1996</v>
      </c>
      <c r="D585" s="28" t="s">
        <v>259</v>
      </c>
      <c r="E585" s="28"/>
      <c r="F585" s="28"/>
      <c r="G585" s="28"/>
      <c r="H585" s="28" t="s">
        <v>1832</v>
      </c>
      <c r="I585" s="28"/>
      <c r="J585" s="28"/>
      <c r="K585" s="28"/>
      <c r="L585" s="28"/>
      <c r="M585" s="28" t="s">
        <v>1871</v>
      </c>
      <c r="N585" s="28" t="s">
        <v>1344</v>
      </c>
      <c r="O585" s="20"/>
    </row>
    <row r="586" spans="1:15" s="9" customFormat="1" ht="12.75" customHeight="1">
      <c r="A586" s="49" t="s">
        <v>916</v>
      </c>
      <c r="B586" s="48" t="s">
        <v>582</v>
      </c>
      <c r="C586" s="86" t="s">
        <v>419</v>
      </c>
      <c r="D586" s="49"/>
      <c r="E586" s="49" t="s">
        <v>693</v>
      </c>
      <c r="F586" s="49" t="s">
        <v>694</v>
      </c>
      <c r="G586" s="49"/>
      <c r="H586" s="49"/>
      <c r="I586" s="49">
        <v>2</v>
      </c>
      <c r="J586" s="49">
        <v>52</v>
      </c>
      <c r="K586" s="49">
        <v>72</v>
      </c>
      <c r="L586" s="49" t="s">
        <v>1604</v>
      </c>
      <c r="M586" s="49"/>
      <c r="N586" s="49" t="s">
        <v>94</v>
      </c>
      <c r="O586" s="25"/>
    </row>
    <row r="587" spans="1:15" ht="12.75" customHeight="1">
      <c r="A587" s="48" t="s">
        <v>915</v>
      </c>
      <c r="B587" s="48" t="s">
        <v>582</v>
      </c>
      <c r="C587" s="86" t="s">
        <v>419</v>
      </c>
      <c r="D587" s="28"/>
      <c r="E587" s="48" t="s">
        <v>1557</v>
      </c>
      <c r="F587" s="48" t="s">
        <v>1558</v>
      </c>
      <c r="G587" s="48"/>
      <c r="H587" s="48"/>
      <c r="I587" s="48">
        <v>2</v>
      </c>
      <c r="J587" s="28">
        <v>52</v>
      </c>
      <c r="K587" s="28">
        <v>72</v>
      </c>
      <c r="L587" s="28" t="s">
        <v>1604</v>
      </c>
      <c r="M587" s="28"/>
      <c r="N587" s="28" t="s">
        <v>94</v>
      </c>
      <c r="O587" s="26"/>
    </row>
    <row r="588" spans="1:14" ht="12.75" customHeight="1">
      <c r="A588" s="48" t="s">
        <v>917</v>
      </c>
      <c r="B588" s="48" t="s">
        <v>582</v>
      </c>
      <c r="C588" s="86" t="s">
        <v>419</v>
      </c>
      <c r="D588" s="28" t="s">
        <v>1720</v>
      </c>
      <c r="E588" s="28" t="s">
        <v>1721</v>
      </c>
      <c r="F588" s="28" t="s">
        <v>1722</v>
      </c>
      <c r="G588" s="28"/>
      <c r="H588" s="28"/>
      <c r="I588" s="28">
        <v>2.7</v>
      </c>
      <c r="J588" s="28">
        <v>52</v>
      </c>
      <c r="K588" s="28">
        <v>72</v>
      </c>
      <c r="L588" s="28" t="s">
        <v>1604</v>
      </c>
      <c r="M588" s="28"/>
      <c r="N588" s="28" t="s">
        <v>94</v>
      </c>
    </row>
    <row r="589" spans="1:14" ht="12.75" customHeight="1">
      <c r="A589" s="4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</row>
    <row r="590" spans="1:14" ht="12.75" customHeight="1">
      <c r="A590" s="48"/>
      <c r="B590" s="85"/>
      <c r="C590" s="85" t="s">
        <v>1993</v>
      </c>
      <c r="D590" s="47" t="s">
        <v>90</v>
      </c>
      <c r="E590" s="47"/>
      <c r="F590" s="47"/>
      <c r="G590" s="47"/>
      <c r="H590" s="47" t="s">
        <v>1328</v>
      </c>
      <c r="I590" s="47"/>
      <c r="J590" s="47"/>
      <c r="K590" s="47"/>
      <c r="L590" s="47"/>
      <c r="M590" s="47"/>
      <c r="N590" s="28"/>
    </row>
    <row r="591" spans="1:14" ht="12.75" customHeight="1">
      <c r="A591" s="85" t="s">
        <v>1993</v>
      </c>
      <c r="B591" s="85" t="s">
        <v>91</v>
      </c>
      <c r="C591" s="85" t="s">
        <v>1994</v>
      </c>
      <c r="D591" s="47" t="s">
        <v>1176</v>
      </c>
      <c r="E591" s="47" t="s">
        <v>1325</v>
      </c>
      <c r="F591" s="47" t="s">
        <v>1326</v>
      </c>
      <c r="G591" s="47" t="s">
        <v>1327</v>
      </c>
      <c r="H591" s="47" t="s">
        <v>1329</v>
      </c>
      <c r="I591" s="47" t="s">
        <v>1330</v>
      </c>
      <c r="J591" s="47" t="s">
        <v>1331</v>
      </c>
      <c r="K591" s="47" t="s">
        <v>1332</v>
      </c>
      <c r="L591" s="47" t="s">
        <v>1333</v>
      </c>
      <c r="M591" s="47" t="s">
        <v>1334</v>
      </c>
      <c r="N591" s="47" t="s">
        <v>1346</v>
      </c>
    </row>
    <row r="592" spans="1:14" ht="12.75" customHeight="1">
      <c r="A592" s="48" t="s">
        <v>237</v>
      </c>
      <c r="B592" s="48" t="s">
        <v>1479</v>
      </c>
      <c r="C592" s="28"/>
      <c r="D592" s="28" t="s">
        <v>238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</row>
    <row r="593" spans="1:15" s="3" customFormat="1" ht="12">
      <c r="A593" s="48" t="s">
        <v>695</v>
      </c>
      <c r="B593" s="48" t="s">
        <v>1479</v>
      </c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0"/>
    </row>
    <row r="594" spans="1:15" s="3" customFormat="1" ht="12">
      <c r="A594" s="48" t="s">
        <v>390</v>
      </c>
      <c r="B594" s="48" t="s">
        <v>1479</v>
      </c>
      <c r="C594" s="28" t="s">
        <v>1388</v>
      </c>
      <c r="D594" s="28" t="s">
        <v>1526</v>
      </c>
      <c r="E594" s="28" t="s">
        <v>391</v>
      </c>
      <c r="F594" s="28" t="s">
        <v>392</v>
      </c>
      <c r="G594" s="28" t="s">
        <v>393</v>
      </c>
      <c r="H594" s="28"/>
      <c r="I594" s="28">
        <v>2.5</v>
      </c>
      <c r="J594" s="28" t="s">
        <v>1482</v>
      </c>
      <c r="K594" s="28"/>
      <c r="L594" s="28">
        <v>221</v>
      </c>
      <c r="M594" s="28">
        <v>319</v>
      </c>
      <c r="N594" s="28" t="s">
        <v>1344</v>
      </c>
      <c r="O594" s="20"/>
    </row>
    <row r="595" spans="1:14" ht="12.75" customHeight="1">
      <c r="A595" s="48" t="s">
        <v>239</v>
      </c>
      <c r="B595" s="48" t="s">
        <v>1479</v>
      </c>
      <c r="C595" s="28" t="s">
        <v>1996</v>
      </c>
      <c r="D595" s="28" t="s">
        <v>250</v>
      </c>
      <c r="E595" s="28"/>
      <c r="F595" s="28"/>
      <c r="G595" s="28"/>
      <c r="H595" s="28" t="s">
        <v>1846</v>
      </c>
      <c r="I595" s="28"/>
      <c r="J595" s="28"/>
      <c r="K595" s="28"/>
      <c r="L595" s="28"/>
      <c r="M595" s="28" t="s">
        <v>1917</v>
      </c>
      <c r="N595" s="28" t="s">
        <v>1344</v>
      </c>
    </row>
    <row r="596" spans="1:15" s="3" customFormat="1" ht="12">
      <c r="A596" s="48" t="s">
        <v>394</v>
      </c>
      <c r="B596" s="48" t="s">
        <v>1479</v>
      </c>
      <c r="C596" s="28" t="s">
        <v>1388</v>
      </c>
      <c r="D596" s="28" t="s">
        <v>395</v>
      </c>
      <c r="E596" s="28" t="s">
        <v>396</v>
      </c>
      <c r="F596" s="28" t="s">
        <v>397</v>
      </c>
      <c r="G596" s="28" t="s">
        <v>398</v>
      </c>
      <c r="H596" s="28"/>
      <c r="I596" s="28">
        <v>2.5</v>
      </c>
      <c r="J596" s="28" t="s">
        <v>1482</v>
      </c>
      <c r="K596" s="28"/>
      <c r="L596" s="28">
        <v>190</v>
      </c>
      <c r="M596" s="28">
        <v>284</v>
      </c>
      <c r="N596" s="28" t="s">
        <v>1344</v>
      </c>
      <c r="O596" s="20"/>
    </row>
    <row r="597" spans="1:14" ht="12.75" customHeight="1">
      <c r="A597" s="48" t="s">
        <v>240</v>
      </c>
      <c r="B597" s="48" t="s">
        <v>1479</v>
      </c>
      <c r="C597" s="28" t="s">
        <v>1083</v>
      </c>
      <c r="D597" s="28"/>
      <c r="E597" s="28" t="s">
        <v>1136</v>
      </c>
      <c r="F597" s="28" t="s">
        <v>252</v>
      </c>
      <c r="G597" s="28"/>
      <c r="H597" s="28"/>
      <c r="I597" s="28"/>
      <c r="J597" s="28"/>
      <c r="K597" s="28"/>
      <c r="L597" s="28"/>
      <c r="M597" s="28"/>
      <c r="N597" s="28" t="s">
        <v>206</v>
      </c>
    </row>
    <row r="598" spans="1:14" ht="12.75" customHeight="1">
      <c r="A598" s="48" t="s">
        <v>240</v>
      </c>
      <c r="B598" s="48" t="s">
        <v>1479</v>
      </c>
      <c r="C598" s="28" t="s">
        <v>1996</v>
      </c>
      <c r="D598" s="28"/>
      <c r="E598" s="28"/>
      <c r="F598" s="28"/>
      <c r="G598" s="28"/>
      <c r="H598" s="28" t="s">
        <v>1832</v>
      </c>
      <c r="I598" s="28"/>
      <c r="J598" s="28"/>
      <c r="K598" s="28"/>
      <c r="L598" s="28"/>
      <c r="M598" s="28" t="s">
        <v>1900</v>
      </c>
      <c r="N598" s="28" t="s">
        <v>1344</v>
      </c>
    </row>
    <row r="599" spans="1:14" ht="12.75" customHeight="1">
      <c r="A599" s="48" t="s">
        <v>241</v>
      </c>
      <c r="B599" s="48" t="s">
        <v>1479</v>
      </c>
      <c r="C599" s="28"/>
      <c r="D599" s="28" t="s">
        <v>248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</row>
    <row r="600" spans="1:14" ht="12.75" customHeight="1">
      <c r="A600" s="48" t="s">
        <v>242</v>
      </c>
      <c r="B600" s="48" t="s">
        <v>1479</v>
      </c>
      <c r="C600" s="28" t="s">
        <v>1083</v>
      </c>
      <c r="D600" s="28" t="s">
        <v>249</v>
      </c>
      <c r="E600" s="28" t="s">
        <v>1146</v>
      </c>
      <c r="F600" s="28" t="s">
        <v>253</v>
      </c>
      <c r="G600" s="28"/>
      <c r="H600" s="28"/>
      <c r="I600" s="28"/>
      <c r="J600" s="28"/>
      <c r="K600" s="28"/>
      <c r="L600" s="28"/>
      <c r="M600" s="28"/>
      <c r="N600" s="28" t="s">
        <v>206</v>
      </c>
    </row>
    <row r="601" spans="1:14" ht="12.75" customHeight="1">
      <c r="A601" s="48" t="s">
        <v>242</v>
      </c>
      <c r="B601" s="48" t="s">
        <v>1479</v>
      </c>
      <c r="C601" s="28" t="s">
        <v>1996</v>
      </c>
      <c r="D601" s="28" t="s">
        <v>249</v>
      </c>
      <c r="E601" s="28"/>
      <c r="F601" s="28"/>
      <c r="G601" s="28"/>
      <c r="H601" s="28" t="s">
        <v>1849</v>
      </c>
      <c r="I601" s="28"/>
      <c r="J601" s="28"/>
      <c r="K601" s="28"/>
      <c r="L601" s="28"/>
      <c r="M601" s="28" t="s">
        <v>1776</v>
      </c>
      <c r="N601" s="28" t="s">
        <v>1344</v>
      </c>
    </row>
    <row r="602" spans="1:14" ht="12.75" customHeight="1">
      <c r="A602" s="48" t="s">
        <v>1523</v>
      </c>
      <c r="B602" s="48" t="s">
        <v>1479</v>
      </c>
      <c r="C602" s="49" t="s">
        <v>1995</v>
      </c>
      <c r="D602" s="28"/>
      <c r="E602" s="28" t="s">
        <v>1524</v>
      </c>
      <c r="F602" s="28" t="s">
        <v>1525</v>
      </c>
      <c r="G602" s="28"/>
      <c r="H602" s="28" t="s">
        <v>1360</v>
      </c>
      <c r="I602" s="28">
        <v>3.5</v>
      </c>
      <c r="J602" s="28">
        <v>52</v>
      </c>
      <c r="K602" s="28">
        <v>72</v>
      </c>
      <c r="L602" s="28"/>
      <c r="M602" s="28"/>
      <c r="N602" s="28" t="s">
        <v>94</v>
      </c>
    </row>
    <row r="603" spans="1:14" ht="12.75" customHeight="1">
      <c r="A603" s="48" t="s">
        <v>1523</v>
      </c>
      <c r="B603" s="48" t="s">
        <v>1479</v>
      </c>
      <c r="C603" s="49" t="s">
        <v>1083</v>
      </c>
      <c r="D603" s="28"/>
      <c r="E603" s="28" t="s">
        <v>918</v>
      </c>
      <c r="F603" s="28" t="s">
        <v>1147</v>
      </c>
      <c r="G603" s="28"/>
      <c r="H603" s="28"/>
      <c r="I603" s="28"/>
      <c r="J603" s="28"/>
      <c r="K603" s="28"/>
      <c r="L603" s="28"/>
      <c r="M603" s="28"/>
      <c r="N603" s="28" t="s">
        <v>206</v>
      </c>
    </row>
    <row r="604" spans="1:14" ht="12.75" customHeight="1">
      <c r="A604" s="48" t="s">
        <v>1523</v>
      </c>
      <c r="B604" s="48" t="s">
        <v>1479</v>
      </c>
      <c r="C604" s="49" t="s">
        <v>1996</v>
      </c>
      <c r="D604" s="28"/>
      <c r="E604" s="28"/>
      <c r="F604" s="28"/>
      <c r="G604" s="28"/>
      <c r="H604" s="28" t="s">
        <v>1832</v>
      </c>
      <c r="I604" s="28"/>
      <c r="J604" s="28"/>
      <c r="K604" s="28"/>
      <c r="L604" s="28"/>
      <c r="M604" s="28" t="s">
        <v>1860</v>
      </c>
      <c r="N604" s="28" t="s">
        <v>1344</v>
      </c>
    </row>
    <row r="605" spans="1:15" s="3" customFormat="1" ht="12">
      <c r="A605" s="48" t="s">
        <v>399</v>
      </c>
      <c r="B605" s="48" t="s">
        <v>1479</v>
      </c>
      <c r="C605" s="28" t="s">
        <v>1388</v>
      </c>
      <c r="D605" s="28" t="s">
        <v>400</v>
      </c>
      <c r="E605" s="28" t="s">
        <v>401</v>
      </c>
      <c r="F605" s="28" t="s">
        <v>402</v>
      </c>
      <c r="G605" s="28" t="s">
        <v>403</v>
      </c>
      <c r="H605" s="28"/>
      <c r="I605" s="28">
        <v>2.5</v>
      </c>
      <c r="J605" s="28" t="s">
        <v>527</v>
      </c>
      <c r="K605" s="28"/>
      <c r="L605" s="28">
        <v>314</v>
      </c>
      <c r="M605" s="28">
        <v>252</v>
      </c>
      <c r="N605" s="28" t="s">
        <v>1344</v>
      </c>
      <c r="O605" s="20"/>
    </row>
    <row r="606" spans="1:15" s="3" customFormat="1" ht="12">
      <c r="A606" s="48" t="s">
        <v>404</v>
      </c>
      <c r="B606" s="48" t="s">
        <v>1479</v>
      </c>
      <c r="C606" s="28" t="s">
        <v>1388</v>
      </c>
      <c r="D606" s="28" t="s">
        <v>405</v>
      </c>
      <c r="E606" s="28" t="s">
        <v>406</v>
      </c>
      <c r="F606" s="28" t="s">
        <v>407</v>
      </c>
      <c r="G606" s="28"/>
      <c r="H606" s="28"/>
      <c r="I606" s="28">
        <v>2.5</v>
      </c>
      <c r="J606" s="28" t="s">
        <v>408</v>
      </c>
      <c r="K606" s="28"/>
      <c r="L606" s="28">
        <v>595</v>
      </c>
      <c r="M606" s="28" t="s">
        <v>1342</v>
      </c>
      <c r="N606" s="28" t="s">
        <v>1344</v>
      </c>
      <c r="O606" s="20"/>
    </row>
    <row r="607" spans="1:15" s="3" customFormat="1" ht="12">
      <c r="A607" s="48" t="s">
        <v>409</v>
      </c>
      <c r="B607" s="48" t="s">
        <v>1479</v>
      </c>
      <c r="C607" s="28" t="s">
        <v>1388</v>
      </c>
      <c r="D607" s="28" t="s">
        <v>410</v>
      </c>
      <c r="E607" s="28" t="s">
        <v>411</v>
      </c>
      <c r="F607" s="28" t="s">
        <v>412</v>
      </c>
      <c r="G607" s="28" t="s">
        <v>413</v>
      </c>
      <c r="H607" s="28"/>
      <c r="I607" s="28">
        <v>2.5</v>
      </c>
      <c r="J607" s="28" t="s">
        <v>1482</v>
      </c>
      <c r="K607" s="28"/>
      <c r="L607" s="28">
        <v>160</v>
      </c>
      <c r="M607" s="28">
        <v>277</v>
      </c>
      <c r="N607" s="28" t="s">
        <v>1344</v>
      </c>
      <c r="O607" s="20"/>
    </row>
    <row r="608" spans="1:14" ht="12.75" customHeight="1">
      <c r="A608" s="48" t="s">
        <v>243</v>
      </c>
      <c r="B608" s="48" t="s">
        <v>1479</v>
      </c>
      <c r="C608" s="49" t="s">
        <v>1995</v>
      </c>
      <c r="D608" s="28" t="s">
        <v>1534</v>
      </c>
      <c r="E608" s="28" t="s">
        <v>1535</v>
      </c>
      <c r="F608" s="28" t="s">
        <v>1536</v>
      </c>
      <c r="G608" s="28"/>
      <c r="H608" s="28" t="s">
        <v>1356</v>
      </c>
      <c r="I608" s="28">
        <v>3.5</v>
      </c>
      <c r="J608" s="28">
        <v>52</v>
      </c>
      <c r="K608" s="28">
        <v>72</v>
      </c>
      <c r="L608" s="28"/>
      <c r="M608" s="28"/>
      <c r="N608" s="28" t="s">
        <v>94</v>
      </c>
    </row>
    <row r="609" spans="1:14" ht="12.75" customHeight="1">
      <c r="A609" s="48" t="s">
        <v>243</v>
      </c>
      <c r="B609" s="48" t="s">
        <v>1479</v>
      </c>
      <c r="C609" s="49" t="s">
        <v>1083</v>
      </c>
      <c r="D609" s="28" t="s">
        <v>1534</v>
      </c>
      <c r="E609" s="28" t="s">
        <v>1148</v>
      </c>
      <c r="F609" s="28" t="s">
        <v>919</v>
      </c>
      <c r="G609" s="28"/>
      <c r="H609" s="28"/>
      <c r="I609" s="28"/>
      <c r="J609" s="28"/>
      <c r="K609" s="28"/>
      <c r="L609" s="28"/>
      <c r="M609" s="28"/>
      <c r="N609" s="28" t="s">
        <v>206</v>
      </c>
    </row>
    <row r="610" spans="1:14" ht="12.75" customHeight="1">
      <c r="A610" s="48" t="s">
        <v>243</v>
      </c>
      <c r="B610" s="48" t="s">
        <v>1479</v>
      </c>
      <c r="C610" s="49" t="s">
        <v>1996</v>
      </c>
      <c r="D610" s="28" t="s">
        <v>1534</v>
      </c>
      <c r="E610" s="28"/>
      <c r="F610" s="28"/>
      <c r="G610" s="28"/>
      <c r="H610" s="28" t="s">
        <v>1834</v>
      </c>
      <c r="I610" s="28"/>
      <c r="J610" s="28"/>
      <c r="K610" s="28"/>
      <c r="L610" s="28"/>
      <c r="M610" s="28" t="s">
        <v>1835</v>
      </c>
      <c r="N610" s="28" t="s">
        <v>1344</v>
      </c>
    </row>
    <row r="611" spans="1:14" ht="12.75" customHeight="1">
      <c r="A611" s="48" t="s">
        <v>820</v>
      </c>
      <c r="B611" s="48" t="s">
        <v>1479</v>
      </c>
      <c r="C611" s="49" t="s">
        <v>1995</v>
      </c>
      <c r="D611" s="28" t="s">
        <v>94</v>
      </c>
      <c r="E611" s="28" t="s">
        <v>1723</v>
      </c>
      <c r="F611" s="28" t="s">
        <v>1724</v>
      </c>
      <c r="G611" s="28"/>
      <c r="H611" s="28" t="s">
        <v>1385</v>
      </c>
      <c r="I611" s="28">
        <v>2</v>
      </c>
      <c r="J611" s="28">
        <v>52</v>
      </c>
      <c r="K611" s="28">
        <v>72</v>
      </c>
      <c r="L611" s="28"/>
      <c r="M611" s="28"/>
      <c r="N611" s="28" t="s">
        <v>94</v>
      </c>
    </row>
    <row r="612" spans="1:14" ht="12.75" customHeight="1">
      <c r="A612" s="48" t="s">
        <v>251</v>
      </c>
      <c r="B612" s="48" t="s">
        <v>1479</v>
      </c>
      <c r="C612" s="49" t="s">
        <v>1083</v>
      </c>
      <c r="D612" s="28" t="s">
        <v>234</v>
      </c>
      <c r="E612" s="28" t="s">
        <v>1149</v>
      </c>
      <c r="F612" s="28" t="s">
        <v>254</v>
      </c>
      <c r="G612" s="28"/>
      <c r="H612" s="28"/>
      <c r="I612" s="28"/>
      <c r="J612" s="28"/>
      <c r="K612" s="28"/>
      <c r="L612" s="28"/>
      <c r="M612" s="28"/>
      <c r="N612" s="28" t="s">
        <v>206</v>
      </c>
    </row>
    <row r="613" spans="1:15" ht="12.75" customHeight="1">
      <c r="A613" s="48" t="s">
        <v>812</v>
      </c>
      <c r="B613" s="48" t="s">
        <v>1479</v>
      </c>
      <c r="C613" s="49" t="s">
        <v>1995</v>
      </c>
      <c r="D613" s="28" t="s">
        <v>1561</v>
      </c>
      <c r="E613" s="28" t="s">
        <v>1562</v>
      </c>
      <c r="F613" s="28" t="s">
        <v>1563</v>
      </c>
      <c r="G613" s="28"/>
      <c r="H613" s="28" t="s">
        <v>1357</v>
      </c>
      <c r="I613" s="28">
        <v>2.7</v>
      </c>
      <c r="J613" s="28">
        <v>52</v>
      </c>
      <c r="K613" s="28">
        <v>72</v>
      </c>
      <c r="L613" s="28"/>
      <c r="M613" s="28"/>
      <c r="N613" s="28" t="s">
        <v>94</v>
      </c>
      <c r="O613" s="21"/>
    </row>
    <row r="614" spans="1:14" ht="12.75" customHeight="1">
      <c r="A614" s="48" t="s">
        <v>1725</v>
      </c>
      <c r="B614" s="48" t="s">
        <v>1479</v>
      </c>
      <c r="C614" s="49" t="s">
        <v>1995</v>
      </c>
      <c r="D614" s="28" t="s">
        <v>247</v>
      </c>
      <c r="E614" s="28" t="s">
        <v>1521</v>
      </c>
      <c r="F614" s="28" t="s">
        <v>1522</v>
      </c>
      <c r="G614" s="28"/>
      <c r="H614" s="28" t="s">
        <v>1359</v>
      </c>
      <c r="I614" s="28">
        <v>2.7</v>
      </c>
      <c r="J614" s="28">
        <v>52</v>
      </c>
      <c r="K614" s="28">
        <v>72</v>
      </c>
      <c r="L614" s="28"/>
      <c r="M614" s="28"/>
      <c r="N614" s="28" t="s">
        <v>94</v>
      </c>
    </row>
    <row r="615" spans="1:15" ht="12.75" customHeight="1">
      <c r="A615" s="48" t="s">
        <v>821</v>
      </c>
      <c r="B615" s="48" t="s">
        <v>1479</v>
      </c>
      <c r="C615" s="49" t="s">
        <v>1995</v>
      </c>
      <c r="D615" s="28" t="s">
        <v>94</v>
      </c>
      <c r="E615" s="48" t="s">
        <v>1565</v>
      </c>
      <c r="F615" s="48" t="s">
        <v>1566</v>
      </c>
      <c r="G615" s="48"/>
      <c r="H615" s="28" t="s">
        <v>1385</v>
      </c>
      <c r="I615" s="28">
        <v>2.7</v>
      </c>
      <c r="J615" s="28">
        <v>52</v>
      </c>
      <c r="K615" s="28">
        <v>72</v>
      </c>
      <c r="L615" s="28"/>
      <c r="M615" s="28"/>
      <c r="N615" s="28" t="s">
        <v>94</v>
      </c>
      <c r="O615" s="21"/>
    </row>
    <row r="616" spans="1:14" ht="12.75" customHeight="1">
      <c r="A616" s="48" t="s">
        <v>244</v>
      </c>
      <c r="B616" s="48" t="s">
        <v>1479</v>
      </c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</row>
    <row r="617" spans="1:15" ht="12.75" customHeight="1">
      <c r="A617" s="48" t="s">
        <v>804</v>
      </c>
      <c r="B617" s="48" t="s">
        <v>1479</v>
      </c>
      <c r="C617" s="49" t="s">
        <v>1995</v>
      </c>
      <c r="D617" s="28"/>
      <c r="E617" s="28" t="s">
        <v>1578</v>
      </c>
      <c r="F617" s="28" t="s">
        <v>1579</v>
      </c>
      <c r="G617" s="28"/>
      <c r="H617" s="28" t="s">
        <v>1356</v>
      </c>
      <c r="I617" s="28">
        <v>2.7</v>
      </c>
      <c r="J617" s="28">
        <v>52</v>
      </c>
      <c r="K617" s="28">
        <v>72</v>
      </c>
      <c r="L617" s="28"/>
      <c r="M617" s="28"/>
      <c r="N617" s="28" t="s">
        <v>94</v>
      </c>
      <c r="O617" s="21"/>
    </row>
    <row r="618" spans="1:15" ht="12.75" customHeight="1">
      <c r="A618" s="48" t="s">
        <v>805</v>
      </c>
      <c r="B618" s="48" t="s">
        <v>1479</v>
      </c>
      <c r="C618" s="49" t="s">
        <v>1995</v>
      </c>
      <c r="D618" s="28"/>
      <c r="E618" s="28" t="s">
        <v>1581</v>
      </c>
      <c r="F618" s="28" t="s">
        <v>1582</v>
      </c>
      <c r="G618" s="28"/>
      <c r="H618" s="28" t="s">
        <v>1359</v>
      </c>
      <c r="I618" s="28">
        <v>2</v>
      </c>
      <c r="J618" s="28">
        <v>52</v>
      </c>
      <c r="K618" s="28">
        <v>72</v>
      </c>
      <c r="L618" s="28"/>
      <c r="M618" s="28"/>
      <c r="N618" s="28" t="s">
        <v>94</v>
      </c>
      <c r="O618" s="21"/>
    </row>
    <row r="619" spans="1:15" s="3" customFormat="1" ht="12">
      <c r="A619" s="48" t="s">
        <v>414</v>
      </c>
      <c r="B619" s="48" t="s">
        <v>1479</v>
      </c>
      <c r="C619" s="28" t="s">
        <v>1388</v>
      </c>
      <c r="D619" s="28" t="s">
        <v>415</v>
      </c>
      <c r="E619" s="28" t="s">
        <v>416</v>
      </c>
      <c r="F619" s="28" t="s">
        <v>417</v>
      </c>
      <c r="G619" s="28" t="s">
        <v>418</v>
      </c>
      <c r="H619" s="28"/>
      <c r="I619" s="28">
        <v>2.5</v>
      </c>
      <c r="J619" s="28" t="s">
        <v>1491</v>
      </c>
      <c r="K619" s="28"/>
      <c r="L619" s="28">
        <v>174</v>
      </c>
      <c r="M619" s="28">
        <v>395</v>
      </c>
      <c r="N619" s="28" t="s">
        <v>1344</v>
      </c>
      <c r="O619" s="20"/>
    </row>
    <row r="620" spans="1:15" s="3" customFormat="1" ht="12">
      <c r="A620" s="48" t="s">
        <v>414</v>
      </c>
      <c r="B620" s="48" t="s">
        <v>1479</v>
      </c>
      <c r="C620" s="28" t="s">
        <v>1083</v>
      </c>
      <c r="D620" s="28" t="s">
        <v>415</v>
      </c>
      <c r="E620" s="28" t="s">
        <v>1150</v>
      </c>
      <c r="F620" s="28" t="s">
        <v>920</v>
      </c>
      <c r="G620" s="28"/>
      <c r="H620" s="28"/>
      <c r="I620" s="28"/>
      <c r="J620" s="28"/>
      <c r="K620" s="28"/>
      <c r="L620" s="28"/>
      <c r="M620" s="28"/>
      <c r="N620" s="28" t="s">
        <v>206</v>
      </c>
      <c r="O620" s="20"/>
    </row>
    <row r="621" spans="1:14" ht="12.75" customHeight="1">
      <c r="A621" s="48" t="s">
        <v>245</v>
      </c>
      <c r="B621" s="48" t="s">
        <v>1479</v>
      </c>
      <c r="C621" s="28" t="s">
        <v>1083</v>
      </c>
      <c r="D621" s="28"/>
      <c r="E621" s="28" t="s">
        <v>1151</v>
      </c>
      <c r="F621" s="28" t="s">
        <v>256</v>
      </c>
      <c r="G621" s="28"/>
      <c r="H621" s="28"/>
      <c r="I621" s="28"/>
      <c r="J621" s="28"/>
      <c r="K621" s="28"/>
      <c r="L621" s="28"/>
      <c r="M621" s="28"/>
      <c r="N621" s="28" t="s">
        <v>206</v>
      </c>
    </row>
    <row r="622" spans="1:14" ht="12.75" customHeight="1">
      <c r="A622" s="48" t="s">
        <v>246</v>
      </c>
      <c r="B622" s="48" t="s">
        <v>1479</v>
      </c>
      <c r="C622" s="28" t="s">
        <v>1083</v>
      </c>
      <c r="D622" s="28" t="s">
        <v>247</v>
      </c>
      <c r="E622" s="28" t="s">
        <v>1152</v>
      </c>
      <c r="F622" s="28" t="s">
        <v>257</v>
      </c>
      <c r="G622" s="28"/>
      <c r="H622" s="28"/>
      <c r="I622" s="28"/>
      <c r="J622" s="28"/>
      <c r="K622" s="28"/>
      <c r="L622" s="28"/>
      <c r="M622" s="28"/>
      <c r="N622" s="28" t="s">
        <v>206</v>
      </c>
    </row>
    <row r="623" spans="1:14" ht="12.75" customHeight="1">
      <c r="A623" s="4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</row>
    <row r="624" spans="1:14" ht="12.75" customHeight="1">
      <c r="A624" s="48"/>
      <c r="B624" s="85"/>
      <c r="C624" s="85" t="s">
        <v>1993</v>
      </c>
      <c r="D624" s="47" t="s">
        <v>90</v>
      </c>
      <c r="E624" s="47"/>
      <c r="F624" s="47"/>
      <c r="G624" s="47"/>
      <c r="H624" s="47" t="s">
        <v>1328</v>
      </c>
      <c r="I624" s="47"/>
      <c r="J624" s="47"/>
      <c r="K624" s="47"/>
      <c r="L624" s="47"/>
      <c r="M624" s="47"/>
      <c r="N624" s="28"/>
    </row>
    <row r="625" spans="1:14" ht="12.75" customHeight="1">
      <c r="A625" s="85" t="s">
        <v>1993</v>
      </c>
      <c r="B625" s="85" t="s">
        <v>91</v>
      </c>
      <c r="C625" s="85" t="s">
        <v>1994</v>
      </c>
      <c r="D625" s="47" t="s">
        <v>1176</v>
      </c>
      <c r="E625" s="47" t="s">
        <v>1325</v>
      </c>
      <c r="F625" s="47" t="s">
        <v>1326</v>
      </c>
      <c r="G625" s="47" t="s">
        <v>1327</v>
      </c>
      <c r="H625" s="47" t="s">
        <v>1329</v>
      </c>
      <c r="I625" s="47" t="s">
        <v>1330</v>
      </c>
      <c r="J625" s="47" t="s">
        <v>1331</v>
      </c>
      <c r="K625" s="47" t="s">
        <v>1332</v>
      </c>
      <c r="L625" s="47" t="s">
        <v>1333</v>
      </c>
      <c r="M625" s="47" t="s">
        <v>1334</v>
      </c>
      <c r="N625" s="47" t="s">
        <v>1346</v>
      </c>
    </row>
    <row r="626" spans="1:14" ht="12.75" customHeight="1">
      <c r="A626" s="48" t="s">
        <v>1305</v>
      </c>
      <c r="B626" s="48" t="s">
        <v>1465</v>
      </c>
      <c r="C626" s="28" t="s">
        <v>1083</v>
      </c>
      <c r="D626" s="28"/>
      <c r="E626" s="28" t="s">
        <v>1153</v>
      </c>
      <c r="F626" s="28" t="s">
        <v>921</v>
      </c>
      <c r="G626" s="28"/>
      <c r="H626" s="28"/>
      <c r="I626" s="28"/>
      <c r="J626" s="28"/>
      <c r="K626" s="28"/>
      <c r="L626" s="28"/>
      <c r="M626" s="28"/>
      <c r="N626" s="28" t="s">
        <v>206</v>
      </c>
    </row>
    <row r="627" spans="1:14" ht="12.75" customHeight="1">
      <c r="A627" s="48" t="s">
        <v>1305</v>
      </c>
      <c r="B627" s="48" t="s">
        <v>1465</v>
      </c>
      <c r="C627" s="28" t="s">
        <v>1996</v>
      </c>
      <c r="D627" s="28"/>
      <c r="E627" s="28"/>
      <c r="F627" s="28"/>
      <c r="G627" s="28"/>
      <c r="H627" s="28" t="s">
        <v>1832</v>
      </c>
      <c r="I627" s="28"/>
      <c r="J627" s="28"/>
      <c r="K627" s="28"/>
      <c r="L627" s="28"/>
      <c r="M627" s="28" t="s">
        <v>1893</v>
      </c>
      <c r="N627" s="28" t="s">
        <v>1344</v>
      </c>
    </row>
    <row r="628" spans="1:15" s="3" customFormat="1" ht="12.75" customHeight="1">
      <c r="A628" s="48" t="s">
        <v>1480</v>
      </c>
      <c r="B628" s="48" t="s">
        <v>1465</v>
      </c>
      <c r="C628" s="28" t="s">
        <v>1388</v>
      </c>
      <c r="D628" s="28" t="s">
        <v>1481</v>
      </c>
      <c r="E628" s="28" t="s">
        <v>1304</v>
      </c>
      <c r="F628" s="28" t="s">
        <v>1495</v>
      </c>
      <c r="G628" s="28" t="s">
        <v>1496</v>
      </c>
      <c r="H628" s="28"/>
      <c r="I628" s="28">
        <v>2.5</v>
      </c>
      <c r="J628" s="28" t="s">
        <v>1482</v>
      </c>
      <c r="K628" s="28"/>
      <c r="L628" s="28" t="s">
        <v>1314</v>
      </c>
      <c r="M628" s="28"/>
      <c r="N628" s="28" t="s">
        <v>1344</v>
      </c>
      <c r="O628" s="22"/>
    </row>
    <row r="629" spans="1:14" ht="12.75" customHeight="1">
      <c r="A629" s="48" t="s">
        <v>1306</v>
      </c>
      <c r="B629" s="48" t="s">
        <v>1465</v>
      </c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</row>
    <row r="630" spans="1:15" s="3" customFormat="1" ht="12.75" customHeight="1">
      <c r="A630" s="48" t="s">
        <v>816</v>
      </c>
      <c r="B630" s="48" t="s">
        <v>1465</v>
      </c>
      <c r="C630" s="28" t="s">
        <v>1388</v>
      </c>
      <c r="D630" s="28" t="s">
        <v>1483</v>
      </c>
      <c r="E630" s="28" t="s">
        <v>1498</v>
      </c>
      <c r="F630" s="28" t="s">
        <v>1497</v>
      </c>
      <c r="G630" s="28"/>
      <c r="H630" s="28"/>
      <c r="I630" s="28">
        <v>2.5</v>
      </c>
      <c r="J630" s="28" t="s">
        <v>1484</v>
      </c>
      <c r="K630" s="28"/>
      <c r="L630" s="28" t="s">
        <v>1315</v>
      </c>
      <c r="M630" s="28"/>
      <c r="N630" s="28" t="s">
        <v>1344</v>
      </c>
      <c r="O630" s="22"/>
    </row>
    <row r="631" spans="1:14" ht="12.75" customHeight="1">
      <c r="A631" s="48" t="s">
        <v>1307</v>
      </c>
      <c r="B631" s="48" t="s">
        <v>1465</v>
      </c>
      <c r="C631" s="28"/>
      <c r="D631" s="28" t="s">
        <v>1320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</row>
    <row r="632" spans="1:14" ht="12.75" customHeight="1">
      <c r="A632" s="48" t="s">
        <v>1308</v>
      </c>
      <c r="B632" s="48" t="s">
        <v>1465</v>
      </c>
      <c r="C632" s="28" t="s">
        <v>1083</v>
      </c>
      <c r="D632" s="28"/>
      <c r="E632" s="28" t="s">
        <v>1154</v>
      </c>
      <c r="F632" s="28" t="s">
        <v>923</v>
      </c>
      <c r="G632" s="28"/>
      <c r="H632" s="28"/>
      <c r="I632" s="28"/>
      <c r="J632" s="28"/>
      <c r="K632" s="28"/>
      <c r="L632" s="28">
        <v>308</v>
      </c>
      <c r="M632" s="28"/>
      <c r="N632" s="28" t="s">
        <v>206</v>
      </c>
    </row>
    <row r="633" spans="1:14" ht="12.75" customHeight="1">
      <c r="A633" s="48" t="s">
        <v>1308</v>
      </c>
      <c r="B633" s="48" t="s">
        <v>1465</v>
      </c>
      <c r="C633" s="28" t="s">
        <v>1996</v>
      </c>
      <c r="D633" s="28"/>
      <c r="E633" s="28"/>
      <c r="F633" s="28"/>
      <c r="G633" s="28"/>
      <c r="H633" s="28" t="s">
        <v>1836</v>
      </c>
      <c r="I633" s="28"/>
      <c r="J633" s="28"/>
      <c r="K633" s="28"/>
      <c r="L633" s="28"/>
      <c r="M633" s="28" t="s">
        <v>1876</v>
      </c>
      <c r="N633" s="28" t="s">
        <v>1344</v>
      </c>
    </row>
    <row r="634" spans="1:14" ht="12.75" customHeight="1">
      <c r="A634" s="48" t="s">
        <v>1309</v>
      </c>
      <c r="B634" s="48" t="s">
        <v>1465</v>
      </c>
      <c r="C634" s="28" t="s">
        <v>1083</v>
      </c>
      <c r="D634" s="28" t="s">
        <v>1322</v>
      </c>
      <c r="E634" s="28" t="s">
        <v>1155</v>
      </c>
      <c r="F634" s="28" t="s">
        <v>922</v>
      </c>
      <c r="G634" s="28"/>
      <c r="H634" s="28"/>
      <c r="I634" s="28"/>
      <c r="J634" s="28"/>
      <c r="K634" s="28"/>
      <c r="L634" s="28"/>
      <c r="M634" s="28"/>
      <c r="N634" s="28" t="s">
        <v>206</v>
      </c>
    </row>
    <row r="635" spans="1:15" s="3" customFormat="1" ht="12.75" customHeight="1">
      <c r="A635" s="48" t="s">
        <v>1485</v>
      </c>
      <c r="B635" s="48" t="s">
        <v>1465</v>
      </c>
      <c r="C635" s="28" t="s">
        <v>1388</v>
      </c>
      <c r="D635" s="28" t="s">
        <v>1486</v>
      </c>
      <c r="E635" s="28" t="s">
        <v>1499</v>
      </c>
      <c r="F635" s="28" t="s">
        <v>1501</v>
      </c>
      <c r="G635" s="28" t="s">
        <v>1500</v>
      </c>
      <c r="H635" s="28"/>
      <c r="I635" s="28">
        <v>2.5</v>
      </c>
      <c r="J635" s="28" t="s">
        <v>1487</v>
      </c>
      <c r="K635" s="28"/>
      <c r="L635" s="28" t="s">
        <v>1316</v>
      </c>
      <c r="M635" s="28"/>
      <c r="N635" s="28" t="s">
        <v>1344</v>
      </c>
      <c r="O635" s="22"/>
    </row>
    <row r="636" spans="1:15" s="1" customFormat="1" ht="12.75" customHeight="1">
      <c r="A636" s="48" t="s">
        <v>924</v>
      </c>
      <c r="B636" s="48" t="s">
        <v>1465</v>
      </c>
      <c r="C636" s="28" t="s">
        <v>1995</v>
      </c>
      <c r="D636" s="59" t="s">
        <v>1231</v>
      </c>
      <c r="E636" s="28" t="s">
        <v>1467</v>
      </c>
      <c r="F636" s="28" t="s">
        <v>1468</v>
      </c>
      <c r="G636" s="28"/>
      <c r="H636" s="28"/>
      <c r="I636" s="28" t="s">
        <v>141</v>
      </c>
      <c r="J636" s="28" t="s">
        <v>142</v>
      </c>
      <c r="K636" s="28">
        <v>72</v>
      </c>
      <c r="L636" s="28" t="s">
        <v>1469</v>
      </c>
      <c r="M636" s="28"/>
      <c r="N636" s="28" t="s">
        <v>0</v>
      </c>
      <c r="O636" s="19"/>
    </row>
    <row r="637" spans="1:15" s="1" customFormat="1" ht="12.75" customHeight="1">
      <c r="A637" s="48" t="s">
        <v>924</v>
      </c>
      <c r="B637" s="48" t="s">
        <v>1465</v>
      </c>
      <c r="C637" s="28" t="s">
        <v>1083</v>
      </c>
      <c r="D637" s="59" t="s">
        <v>1231</v>
      </c>
      <c r="E637" s="28" t="s">
        <v>1156</v>
      </c>
      <c r="F637" s="28" t="s">
        <v>925</v>
      </c>
      <c r="G637" s="28"/>
      <c r="H637" s="28"/>
      <c r="I637" s="28"/>
      <c r="J637" s="28"/>
      <c r="K637" s="28"/>
      <c r="L637" s="28"/>
      <c r="M637" s="28"/>
      <c r="N637" s="28" t="s">
        <v>206</v>
      </c>
      <c r="O637" s="19"/>
    </row>
    <row r="638" spans="1:15" s="1" customFormat="1" ht="12.75" customHeight="1">
      <c r="A638" s="48" t="s">
        <v>924</v>
      </c>
      <c r="B638" s="48" t="s">
        <v>1465</v>
      </c>
      <c r="C638" s="28" t="s">
        <v>1996</v>
      </c>
      <c r="D638" s="59" t="s">
        <v>1231</v>
      </c>
      <c r="E638" s="28"/>
      <c r="F638" s="28"/>
      <c r="G638" s="28"/>
      <c r="H638" s="28" t="s">
        <v>1355</v>
      </c>
      <c r="I638" s="28"/>
      <c r="J638" s="28"/>
      <c r="K638" s="28"/>
      <c r="L638" s="28"/>
      <c r="M638" s="28" t="s">
        <v>1870</v>
      </c>
      <c r="N638" s="28" t="s">
        <v>1775</v>
      </c>
      <c r="O638" s="19"/>
    </row>
    <row r="639" spans="1:14" ht="12.75" customHeight="1">
      <c r="A639" s="48" t="s">
        <v>1310</v>
      </c>
      <c r="B639" s="48" t="s">
        <v>1465</v>
      </c>
      <c r="C639" s="28" t="s">
        <v>1083</v>
      </c>
      <c r="D639" s="28" t="s">
        <v>1321</v>
      </c>
      <c r="E639" s="28" t="s">
        <v>1157</v>
      </c>
      <c r="F639" s="28" t="s">
        <v>926</v>
      </c>
      <c r="G639" s="28"/>
      <c r="H639" s="28"/>
      <c r="I639" s="28"/>
      <c r="J639" s="28"/>
      <c r="K639" s="28"/>
      <c r="L639" s="28"/>
      <c r="M639" s="28"/>
      <c r="N639" s="28" t="s">
        <v>206</v>
      </c>
    </row>
    <row r="640" spans="1:14" ht="12.75" customHeight="1">
      <c r="A640" s="48" t="s">
        <v>1527</v>
      </c>
      <c r="B640" s="48" t="s">
        <v>1465</v>
      </c>
      <c r="C640" s="49" t="s">
        <v>1995</v>
      </c>
      <c r="D640" s="28" t="s">
        <v>1528</v>
      </c>
      <c r="E640" s="28" t="s">
        <v>1529</v>
      </c>
      <c r="F640" s="28" t="s">
        <v>1530</v>
      </c>
      <c r="G640" s="28"/>
      <c r="H640" s="28" t="s">
        <v>1384</v>
      </c>
      <c r="I640" s="28">
        <v>3.5</v>
      </c>
      <c r="J640" s="28">
        <v>54</v>
      </c>
      <c r="K640" s="28">
        <v>72</v>
      </c>
      <c r="L640" s="28">
        <v>291</v>
      </c>
      <c r="M640" s="28"/>
      <c r="N640" s="28" t="s">
        <v>94</v>
      </c>
    </row>
    <row r="641" spans="1:14" ht="12.75" customHeight="1">
      <c r="A641" s="48" t="s">
        <v>1527</v>
      </c>
      <c r="B641" s="48" t="s">
        <v>1465</v>
      </c>
      <c r="C641" s="49" t="s">
        <v>1083</v>
      </c>
      <c r="D641" s="28" t="s">
        <v>1528</v>
      </c>
      <c r="E641" s="28" t="s">
        <v>927</v>
      </c>
      <c r="F641" s="28" t="s">
        <v>1158</v>
      </c>
      <c r="G641" s="28"/>
      <c r="H641" s="28"/>
      <c r="I641" s="28"/>
      <c r="J641" s="28"/>
      <c r="K641" s="28"/>
      <c r="L641" s="28"/>
      <c r="M641" s="28"/>
      <c r="N641" s="28" t="s">
        <v>206</v>
      </c>
    </row>
    <row r="642" spans="1:14" ht="12.75" customHeight="1">
      <c r="A642" s="48" t="s">
        <v>1527</v>
      </c>
      <c r="B642" s="48" t="s">
        <v>1465</v>
      </c>
      <c r="C642" s="49" t="s">
        <v>1996</v>
      </c>
      <c r="D642" s="28" t="s">
        <v>1528</v>
      </c>
      <c r="E642" s="28"/>
      <c r="F642" s="28"/>
      <c r="G642" s="28"/>
      <c r="H642" s="28" t="s">
        <v>1832</v>
      </c>
      <c r="I642" s="28"/>
      <c r="J642" s="28"/>
      <c r="K642" s="28"/>
      <c r="L642" s="28"/>
      <c r="M642" s="28" t="s">
        <v>1920</v>
      </c>
      <c r="N642" s="28" t="s">
        <v>1344</v>
      </c>
    </row>
    <row r="643" spans="1:15" s="3" customFormat="1" ht="12.75" customHeight="1">
      <c r="A643" s="48" t="s">
        <v>1488</v>
      </c>
      <c r="B643" s="48" t="s">
        <v>1465</v>
      </c>
      <c r="C643" s="28" t="s">
        <v>1388</v>
      </c>
      <c r="D643" s="28" t="s">
        <v>1489</v>
      </c>
      <c r="E643" s="28" t="s">
        <v>1503</v>
      </c>
      <c r="F643" s="28" t="s">
        <v>1502</v>
      </c>
      <c r="G643" s="28"/>
      <c r="H643" s="28"/>
      <c r="I643" s="28">
        <v>2.5</v>
      </c>
      <c r="J643" s="28" t="s">
        <v>1482</v>
      </c>
      <c r="K643" s="28"/>
      <c r="L643" s="28" t="s">
        <v>1317</v>
      </c>
      <c r="M643" s="28"/>
      <c r="N643" s="28" t="s">
        <v>1344</v>
      </c>
      <c r="O643" s="22"/>
    </row>
    <row r="644" spans="1:15" s="3" customFormat="1" ht="12.75" customHeight="1">
      <c r="A644" s="48" t="s">
        <v>1488</v>
      </c>
      <c r="B644" s="48" t="s">
        <v>1465</v>
      </c>
      <c r="C644" s="28" t="s">
        <v>1083</v>
      </c>
      <c r="D644" s="28" t="s">
        <v>1489</v>
      </c>
      <c r="E644" s="28" t="s">
        <v>928</v>
      </c>
      <c r="F644" s="28" t="s">
        <v>1159</v>
      </c>
      <c r="G644" s="28"/>
      <c r="H644" s="28"/>
      <c r="I644" s="28"/>
      <c r="J644" s="28"/>
      <c r="K644" s="28"/>
      <c r="L644" s="28"/>
      <c r="M644" s="28"/>
      <c r="N644" s="28" t="s">
        <v>206</v>
      </c>
      <c r="O644" s="22"/>
    </row>
    <row r="645" spans="1:14" ht="12.75" customHeight="1">
      <c r="A645" s="48" t="s">
        <v>929</v>
      </c>
      <c r="B645" s="48" t="s">
        <v>1465</v>
      </c>
      <c r="C645" s="49" t="s">
        <v>1995</v>
      </c>
      <c r="D645" s="28" t="s">
        <v>94</v>
      </c>
      <c r="E645" s="28" t="s">
        <v>1531</v>
      </c>
      <c r="F645" s="28" t="s">
        <v>1532</v>
      </c>
      <c r="G645" s="28"/>
      <c r="H645" s="28" t="s">
        <v>1383</v>
      </c>
      <c r="I645" s="28">
        <v>3.5</v>
      </c>
      <c r="J645" s="28">
        <v>52</v>
      </c>
      <c r="K645" s="28">
        <v>72</v>
      </c>
      <c r="L645" s="28"/>
      <c r="M645" s="28"/>
      <c r="N645" s="28" t="s">
        <v>94</v>
      </c>
    </row>
    <row r="646" spans="1:15" s="3" customFormat="1" ht="12.75" customHeight="1">
      <c r="A646" s="48" t="s">
        <v>1490</v>
      </c>
      <c r="B646" s="48" t="s">
        <v>1465</v>
      </c>
      <c r="C646" s="28" t="s">
        <v>1388</v>
      </c>
      <c r="D646" s="28"/>
      <c r="E646" s="28" t="s">
        <v>1299</v>
      </c>
      <c r="F646" s="28" t="s">
        <v>1300</v>
      </c>
      <c r="G646" s="28"/>
      <c r="H646" s="28"/>
      <c r="I646" s="28">
        <v>2.5</v>
      </c>
      <c r="J646" s="28" t="s">
        <v>1491</v>
      </c>
      <c r="K646" s="28"/>
      <c r="L646" s="28" t="s">
        <v>1318</v>
      </c>
      <c r="M646" s="28"/>
      <c r="N646" s="28" t="s">
        <v>1344</v>
      </c>
      <c r="O646" s="22"/>
    </row>
    <row r="647" spans="1:14" ht="12.75" customHeight="1">
      <c r="A647" s="48" t="s">
        <v>1311</v>
      </c>
      <c r="B647" s="48" t="s">
        <v>1465</v>
      </c>
      <c r="C647" s="28" t="s">
        <v>1996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</row>
    <row r="648" spans="1:15" s="3" customFormat="1" ht="12.75" customHeight="1">
      <c r="A648" s="48" t="s">
        <v>1492</v>
      </c>
      <c r="B648" s="48" t="s">
        <v>1465</v>
      </c>
      <c r="C648" s="28" t="s">
        <v>1388</v>
      </c>
      <c r="D648" s="28" t="s">
        <v>1493</v>
      </c>
      <c r="E648" s="28" t="s">
        <v>1303</v>
      </c>
      <c r="F648" s="28" t="s">
        <v>1301</v>
      </c>
      <c r="G648" s="28" t="s">
        <v>1302</v>
      </c>
      <c r="H648" s="28"/>
      <c r="I648" s="28">
        <v>2.5</v>
      </c>
      <c r="J648" s="28" t="s">
        <v>1494</v>
      </c>
      <c r="K648" s="28"/>
      <c r="L648" s="28" t="s">
        <v>1319</v>
      </c>
      <c r="M648" s="28"/>
      <c r="N648" s="28" t="s">
        <v>1344</v>
      </c>
      <c r="O648" s="22"/>
    </row>
    <row r="649" spans="1:14" s="1" customFormat="1" ht="12.75" customHeight="1">
      <c r="A649" s="95"/>
      <c r="B649" s="95"/>
      <c r="C649" s="96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</row>
    <row r="650" spans="1:14" s="41" customFormat="1" ht="12.75" customHeight="1">
      <c r="A650" s="121" t="s">
        <v>1921</v>
      </c>
      <c r="B650" s="122"/>
      <c r="C650" s="122"/>
      <c r="D650" s="122"/>
      <c r="E650" s="123"/>
      <c r="F650" s="66"/>
      <c r="G650" s="66"/>
      <c r="H650" s="66"/>
      <c r="I650" s="66"/>
      <c r="J650" s="66"/>
      <c r="K650" s="66"/>
      <c r="L650" s="66"/>
      <c r="M650" s="66"/>
      <c r="N650" s="66"/>
    </row>
    <row r="651" spans="1:15" s="41" customFormat="1" ht="12.75" customHeight="1">
      <c r="A651" s="115" t="s">
        <v>1924</v>
      </c>
      <c r="B651" s="116"/>
      <c r="C651" s="116"/>
      <c r="D651" s="116"/>
      <c r="E651" s="117"/>
      <c r="F651" s="66"/>
      <c r="G651" s="66"/>
      <c r="H651" s="66"/>
      <c r="I651" s="66"/>
      <c r="J651" s="66"/>
      <c r="K651" s="66"/>
      <c r="L651" s="66"/>
      <c r="M651" s="66"/>
      <c r="N651" s="66"/>
      <c r="O651" s="53"/>
    </row>
    <row r="652" spans="1:15" s="41" customFormat="1" ht="12.75" customHeight="1">
      <c r="A652" s="115" t="s">
        <v>1726</v>
      </c>
      <c r="B652" s="116"/>
      <c r="C652" s="116"/>
      <c r="D652" s="116"/>
      <c r="E652" s="117"/>
      <c r="F652" s="66"/>
      <c r="G652" s="66"/>
      <c r="H652" s="66"/>
      <c r="I652" s="66"/>
      <c r="J652" s="66"/>
      <c r="K652" s="66"/>
      <c r="L652" s="66"/>
      <c r="M652" s="66"/>
      <c r="N652" s="66"/>
      <c r="O652" s="53"/>
    </row>
    <row r="653" spans="1:15" s="41" customFormat="1" ht="12.75" customHeight="1">
      <c r="A653" s="118" t="s">
        <v>1927</v>
      </c>
      <c r="B653" s="119"/>
      <c r="C653" s="119"/>
      <c r="D653" s="119"/>
      <c r="E653" s="120"/>
      <c r="F653" s="66"/>
      <c r="G653" s="66"/>
      <c r="H653" s="66"/>
      <c r="I653" s="66"/>
      <c r="J653" s="66"/>
      <c r="K653" s="66"/>
      <c r="L653" s="66"/>
      <c r="M653" s="66"/>
      <c r="N653" s="66"/>
      <c r="O653" s="53"/>
    </row>
    <row r="654" spans="1:15" s="41" customFormat="1" ht="12.75" customHeight="1">
      <c r="A654" s="97"/>
      <c r="B654" s="97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53"/>
    </row>
    <row r="655" spans="1:15" s="41" customFormat="1" ht="12.75" customHeight="1">
      <c r="A655" s="97"/>
      <c r="B655" s="97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53"/>
    </row>
    <row r="656" spans="1:15" s="41" customFormat="1" ht="12.75" customHeight="1">
      <c r="A656" s="97"/>
      <c r="B656" s="97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53"/>
    </row>
    <row r="657" spans="1:15" ht="12.75" customHeight="1">
      <c r="A657" s="98"/>
      <c r="B657" s="98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21"/>
    </row>
    <row r="658" spans="2:15" ht="12.75" customHeight="1">
      <c r="B658" s="99"/>
      <c r="O658" s="21"/>
    </row>
    <row r="659" spans="2:15" ht="12.75" customHeight="1">
      <c r="B659" s="99"/>
      <c r="O659" s="21"/>
    </row>
    <row r="660" spans="2:15" ht="12.75" customHeight="1">
      <c r="B660" s="99"/>
      <c r="O660" s="21"/>
    </row>
    <row r="661" spans="2:15" ht="12.75" customHeight="1">
      <c r="B661" s="99"/>
      <c r="O661" s="21"/>
    </row>
    <row r="662" spans="2:15" ht="12.75" customHeight="1">
      <c r="B662" s="99"/>
      <c r="O662" s="21"/>
    </row>
    <row r="663" spans="2:15" ht="12.75" customHeight="1">
      <c r="B663" s="99"/>
      <c r="O663" s="21"/>
    </row>
    <row r="664" spans="2:15" ht="12.75" customHeight="1">
      <c r="B664" s="99"/>
      <c r="O664" s="21"/>
    </row>
    <row r="665" spans="2:15" ht="12.75" customHeight="1">
      <c r="B665" s="99"/>
      <c r="O665" s="21"/>
    </row>
    <row r="666" spans="2:15" ht="12.75" customHeight="1">
      <c r="B666" s="99"/>
      <c r="O666" s="21"/>
    </row>
    <row r="667" spans="2:15" ht="12.75" customHeight="1">
      <c r="B667" s="99"/>
      <c r="O667" s="21"/>
    </row>
    <row r="668" spans="2:15" ht="12.75" customHeight="1">
      <c r="B668" s="99"/>
      <c r="O668" s="21"/>
    </row>
    <row r="669" spans="2:15" ht="12.75" customHeight="1">
      <c r="B669" s="99"/>
      <c r="O669" s="21"/>
    </row>
    <row r="670" spans="2:15" ht="12.75" customHeight="1">
      <c r="B670" s="99"/>
      <c r="O670" s="21"/>
    </row>
    <row r="671" spans="2:15" ht="12.75" customHeight="1">
      <c r="B671" s="99"/>
      <c r="O671" s="21"/>
    </row>
    <row r="672" spans="2:15" ht="12.75" customHeight="1">
      <c r="B672" s="99"/>
      <c r="O672" s="21"/>
    </row>
    <row r="673" spans="2:15" ht="12.75" customHeight="1">
      <c r="B673" s="99"/>
      <c r="O673" s="21"/>
    </row>
    <row r="674" spans="2:15" ht="12.75" customHeight="1">
      <c r="B674" s="99"/>
      <c r="O674" s="21"/>
    </row>
    <row r="675" spans="2:15" ht="12.75" customHeight="1">
      <c r="B675" s="99"/>
      <c r="O675" s="21"/>
    </row>
    <row r="676" spans="2:15" ht="12.75" customHeight="1">
      <c r="B676" s="99"/>
      <c r="O676" s="21"/>
    </row>
  </sheetData>
  <mergeCells count="7">
    <mergeCell ref="A652:E652"/>
    <mergeCell ref="A653:E653"/>
    <mergeCell ref="A650:E650"/>
    <mergeCell ref="A258:D258"/>
    <mergeCell ref="A578:D578"/>
    <mergeCell ref="A651:E651"/>
    <mergeCell ref="A3:E3"/>
  </mergeCells>
  <hyperlinks>
    <hyperlink ref="D71" r:id="rId1" display="http://www.biology.duke.edu/chlamy_genome/BAC/CNA73.html"/>
    <hyperlink ref="D72" r:id="rId2" display="http://www.biology.duke.edu/chlamy_genome/BAC/CNA73.html"/>
    <hyperlink ref="D73" r:id="rId3" display="http://www.biology.duke.edu/chlamy_genome/BAC/CNA73.html"/>
  </hyperlinks>
  <printOptions/>
  <pageMargins left="0.5" right="0.5" top="0.5" bottom="0.5" header="0.5" footer="0.5"/>
  <pageSetup horizontalDpi="600" verticalDpi="600" orientation="landscape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1"/>
  <sheetViews>
    <sheetView workbookViewId="0" topLeftCell="A1">
      <selection activeCell="A112" sqref="A112"/>
    </sheetView>
  </sheetViews>
  <sheetFormatPr defaultColWidth="11.421875" defaultRowHeight="12.75" customHeight="1"/>
  <cols>
    <col min="1" max="1" width="14.7109375" style="10" customWidth="1"/>
    <col min="2" max="2" width="3.421875" style="7" bestFit="1" customWidth="1"/>
    <col min="3" max="3" width="12.7109375" style="30" bestFit="1" customWidth="1"/>
    <col min="4" max="4" width="14.421875" style="30" customWidth="1"/>
    <col min="5" max="5" width="9.140625" style="30" customWidth="1"/>
    <col min="6" max="6" width="7.7109375" style="7" customWidth="1"/>
    <col min="7" max="7" width="13.7109375" style="7" bestFit="1" customWidth="1"/>
    <col min="8" max="8" width="3.28125" style="0" customWidth="1"/>
    <col min="9" max="9" width="15.7109375" style="0" customWidth="1"/>
    <col min="10" max="10" width="8.140625" style="0" bestFit="1" customWidth="1"/>
    <col min="11" max="11" width="12.7109375" style="0" bestFit="1" customWidth="1"/>
    <col min="12" max="13" width="9.8515625" style="0" customWidth="1"/>
    <col min="14" max="18" width="8.8515625" style="0" customWidth="1"/>
    <col min="19" max="19" width="12.140625" style="0" customWidth="1"/>
    <col min="20" max="16384" width="8.8515625" style="0" customWidth="1"/>
  </cols>
  <sheetData>
    <row r="1" spans="1:9" ht="12.75" customHeight="1">
      <c r="A1" s="131" t="s">
        <v>1923</v>
      </c>
      <c r="B1" s="132"/>
      <c r="C1" s="132"/>
      <c r="D1" s="132"/>
      <c r="E1" s="132"/>
      <c r="F1" s="132"/>
      <c r="G1" s="132"/>
      <c r="H1" s="132"/>
      <c r="I1" s="132"/>
    </row>
    <row r="2" spans="2:15" ht="12.75" customHeight="1">
      <c r="B2" s="11"/>
      <c r="C2" s="29"/>
      <c r="D2" s="29" t="s">
        <v>1758</v>
      </c>
      <c r="E2" s="29" t="s">
        <v>1162</v>
      </c>
      <c r="F2" s="11"/>
      <c r="G2" s="11" t="s">
        <v>93</v>
      </c>
      <c r="I2" s="10"/>
      <c r="J2" s="11"/>
      <c r="K2" s="29"/>
      <c r="L2" s="29" t="s">
        <v>1161</v>
      </c>
      <c r="M2" s="29" t="s">
        <v>1162</v>
      </c>
      <c r="N2" s="11"/>
      <c r="O2" s="11" t="s">
        <v>93</v>
      </c>
    </row>
    <row r="3" spans="1:15" ht="12.75" customHeight="1">
      <c r="A3" s="11" t="s">
        <v>1993</v>
      </c>
      <c r="B3" s="11" t="s">
        <v>91</v>
      </c>
      <c r="C3" s="29" t="s">
        <v>92</v>
      </c>
      <c r="D3" s="29" t="s">
        <v>1759</v>
      </c>
      <c r="E3" s="29" t="s">
        <v>329</v>
      </c>
      <c r="F3" s="11" t="s">
        <v>93</v>
      </c>
      <c r="G3" s="11" t="s">
        <v>1470</v>
      </c>
      <c r="I3" s="11" t="s">
        <v>1993</v>
      </c>
      <c r="J3" s="11" t="s">
        <v>91</v>
      </c>
      <c r="K3" s="29" t="s">
        <v>92</v>
      </c>
      <c r="L3" s="29" t="s">
        <v>329</v>
      </c>
      <c r="M3" s="29" t="s">
        <v>329</v>
      </c>
      <c r="N3" s="11" t="s">
        <v>93</v>
      </c>
      <c r="O3" s="11" t="s">
        <v>1470</v>
      </c>
    </row>
    <row r="4" spans="1:15" ht="12.75" customHeight="1">
      <c r="A4" s="10" t="s">
        <v>1169</v>
      </c>
      <c r="B4" s="10" t="s">
        <v>140</v>
      </c>
      <c r="C4" s="36">
        <f>-8.7-0.57</f>
        <v>-9.27</v>
      </c>
      <c r="D4" s="30">
        <v>0</v>
      </c>
      <c r="E4" s="30">
        <v>0</v>
      </c>
      <c r="F4" s="7">
        <v>323</v>
      </c>
      <c r="G4" s="7">
        <v>30061</v>
      </c>
      <c r="I4" s="10" t="s">
        <v>624</v>
      </c>
      <c r="J4" s="10" t="s">
        <v>1474</v>
      </c>
      <c r="K4" s="36"/>
      <c r="L4" s="30"/>
      <c r="M4" s="36"/>
      <c r="N4" s="7">
        <v>76</v>
      </c>
      <c r="O4" s="7">
        <v>225911</v>
      </c>
    </row>
    <row r="5" spans="1:15" ht="12.75" customHeight="1">
      <c r="A5" s="10" t="s">
        <v>936</v>
      </c>
      <c r="B5" s="10" t="s">
        <v>140</v>
      </c>
      <c r="C5" s="36">
        <f>-8.7-0.57</f>
        <v>-9.27</v>
      </c>
      <c r="D5" s="30">
        <v>8.7</v>
      </c>
      <c r="E5" s="36">
        <f aca="true" t="shared" si="0" ref="E5:E61">C6-C5</f>
        <v>0.7699999999999996</v>
      </c>
      <c r="F5" s="7">
        <v>323</v>
      </c>
      <c r="G5" s="7">
        <v>4134</v>
      </c>
      <c r="I5" s="10" t="s">
        <v>162</v>
      </c>
      <c r="J5" s="10" t="s">
        <v>1474</v>
      </c>
      <c r="K5" s="36">
        <f>K7-L5</f>
        <v>-37.68644069880247</v>
      </c>
      <c r="L5" s="30">
        <v>19.4</v>
      </c>
      <c r="M5" s="36">
        <f>K6-K5</f>
        <v>-0.0035593011975265654</v>
      </c>
      <c r="N5" s="7">
        <v>201</v>
      </c>
      <c r="O5" s="7">
        <v>108046</v>
      </c>
    </row>
    <row r="6" spans="1:15" ht="12.75" customHeight="1">
      <c r="A6" s="10" t="s">
        <v>1351</v>
      </c>
      <c r="B6" s="10" t="s">
        <v>140</v>
      </c>
      <c r="C6" s="31">
        <v>-8.5</v>
      </c>
      <c r="D6" s="31"/>
      <c r="E6" s="36">
        <f t="shared" si="0"/>
        <v>0.3367348611354828</v>
      </c>
      <c r="F6" s="7">
        <v>90</v>
      </c>
      <c r="G6" s="7">
        <v>340439</v>
      </c>
      <c r="I6" s="10" t="s">
        <v>163</v>
      </c>
      <c r="J6" s="10" t="s">
        <v>1474</v>
      </c>
      <c r="K6" s="36">
        <v>-37.69</v>
      </c>
      <c r="L6" s="30"/>
      <c r="M6" s="36">
        <f>K7-K6</f>
        <v>19.403559301197525</v>
      </c>
      <c r="N6" s="7">
        <v>201</v>
      </c>
      <c r="O6" s="7">
        <v>110435</v>
      </c>
    </row>
    <row r="7" spans="1:15" ht="12.75" customHeight="1">
      <c r="A7" s="10" t="s">
        <v>95</v>
      </c>
      <c r="B7" s="10" t="s">
        <v>140</v>
      </c>
      <c r="C7" s="35">
        <v>-8.163265138864517</v>
      </c>
      <c r="D7" s="31"/>
      <c r="E7" s="36">
        <f>C12-C7</f>
        <v>4.526901617646217</v>
      </c>
      <c r="F7" s="15">
        <v>90</v>
      </c>
      <c r="G7" s="15">
        <v>279456</v>
      </c>
      <c r="I7" s="10" t="s">
        <v>629</v>
      </c>
      <c r="J7" s="10" t="s">
        <v>1474</v>
      </c>
      <c r="K7" s="36">
        <f>K10-L7</f>
        <v>-18.286440698802473</v>
      </c>
      <c r="L7" s="30">
        <v>17.1</v>
      </c>
      <c r="M7" s="36">
        <f>K8-K7</f>
        <v>11.653787820041181</v>
      </c>
      <c r="N7" s="7">
        <v>40</v>
      </c>
      <c r="O7" s="7">
        <v>91994</v>
      </c>
    </row>
    <row r="8" spans="1:15" ht="12.75" customHeight="1">
      <c r="A8" s="10" t="s">
        <v>104</v>
      </c>
      <c r="B8" s="10" t="s">
        <v>140</v>
      </c>
      <c r="C8" s="35">
        <v>-5.384615436196327</v>
      </c>
      <c r="D8" s="31"/>
      <c r="E8" s="36"/>
      <c r="F8" s="15">
        <v>90</v>
      </c>
      <c r="G8" s="7">
        <v>274734</v>
      </c>
      <c r="H8" s="8"/>
      <c r="I8" s="10" t="s">
        <v>1653</v>
      </c>
      <c r="J8" s="10" t="s">
        <v>1474</v>
      </c>
      <c r="K8" s="33">
        <v>-6.6326528787612915</v>
      </c>
      <c r="L8" s="33"/>
      <c r="M8" s="36">
        <f>K9-K8</f>
        <v>2.6003949344158173</v>
      </c>
      <c r="N8" s="15">
        <v>134</v>
      </c>
      <c r="O8" s="7">
        <v>205715</v>
      </c>
    </row>
    <row r="9" spans="1:15" ht="12.75" customHeight="1">
      <c r="A9" s="10" t="s">
        <v>107</v>
      </c>
      <c r="B9" s="10" t="s">
        <v>140</v>
      </c>
      <c r="C9" s="35">
        <v>-5.17241396009922</v>
      </c>
      <c r="D9" s="31"/>
      <c r="E9" s="36"/>
      <c r="F9" s="15">
        <v>90</v>
      </c>
      <c r="G9" s="15">
        <v>271699</v>
      </c>
      <c r="I9" s="10" t="s">
        <v>819</v>
      </c>
      <c r="J9" s="10" t="s">
        <v>1474</v>
      </c>
      <c r="K9" s="33">
        <v>-4.032257944345474</v>
      </c>
      <c r="L9" s="33"/>
      <c r="M9" s="36">
        <f>K10-K9</f>
        <v>2.845817245543003</v>
      </c>
      <c r="N9" s="15">
        <v>134</v>
      </c>
      <c r="O9" s="7">
        <v>160230</v>
      </c>
    </row>
    <row r="10" spans="1:15" ht="12.75" customHeight="1">
      <c r="A10" s="10" t="s">
        <v>98</v>
      </c>
      <c r="B10" s="10" t="s">
        <v>140</v>
      </c>
      <c r="C10" s="35">
        <v>-5.752212554216385</v>
      </c>
      <c r="D10" s="31"/>
      <c r="E10" s="36"/>
      <c r="F10" s="15">
        <v>90</v>
      </c>
      <c r="G10" s="7">
        <v>269633</v>
      </c>
      <c r="I10" s="10" t="s">
        <v>1167</v>
      </c>
      <c r="J10" s="10" t="s">
        <v>1474</v>
      </c>
      <c r="K10" s="33">
        <v>-1.1864406988024712</v>
      </c>
      <c r="L10" s="33">
        <v>0</v>
      </c>
      <c r="M10" s="30">
        <v>0</v>
      </c>
      <c r="N10" s="15">
        <v>134</v>
      </c>
      <c r="O10" s="7">
        <v>171714</v>
      </c>
    </row>
    <row r="11" spans="1:15" ht="12.75" customHeight="1">
      <c r="A11" s="10" t="s">
        <v>101</v>
      </c>
      <c r="B11" s="10" t="s">
        <v>140</v>
      </c>
      <c r="C11" s="35">
        <v>-5.445544421672821</v>
      </c>
      <c r="D11" s="31"/>
      <c r="E11" s="36"/>
      <c r="F11" s="15">
        <v>90</v>
      </c>
      <c r="G11" s="7">
        <v>268080</v>
      </c>
      <c r="I11" s="10" t="s">
        <v>170</v>
      </c>
      <c r="J11" s="10" t="s">
        <v>1474</v>
      </c>
      <c r="K11" s="36">
        <v>-1.2</v>
      </c>
      <c r="L11" s="30">
        <v>0</v>
      </c>
      <c r="M11" s="36">
        <v>1.2</v>
      </c>
      <c r="N11" s="15">
        <v>134</v>
      </c>
      <c r="O11" s="7">
        <v>137038</v>
      </c>
    </row>
    <row r="12" spans="1:15" ht="12.75" customHeight="1">
      <c r="A12" s="10" t="s">
        <v>110</v>
      </c>
      <c r="B12" s="10" t="s">
        <v>140</v>
      </c>
      <c r="C12" s="35">
        <v>-3.6363635212183</v>
      </c>
      <c r="D12" s="31"/>
      <c r="E12" s="36">
        <f>C14-C12</f>
        <v>3.0660212971270084</v>
      </c>
      <c r="F12" s="15">
        <v>90</v>
      </c>
      <c r="G12" s="7">
        <v>267735</v>
      </c>
      <c r="I12" s="10" t="s">
        <v>802</v>
      </c>
      <c r="J12" s="10" t="s">
        <v>1474</v>
      </c>
      <c r="K12" s="33">
        <v>0</v>
      </c>
      <c r="L12" s="33"/>
      <c r="M12" s="36">
        <f>K13-K12</f>
        <v>0</v>
      </c>
      <c r="N12" s="15">
        <v>134</v>
      </c>
      <c r="O12" s="7">
        <v>97812</v>
      </c>
    </row>
    <row r="13" spans="1:15" ht="12.75" customHeight="1">
      <c r="A13" s="10" t="s">
        <v>113</v>
      </c>
      <c r="B13" s="10" t="s">
        <v>140</v>
      </c>
      <c r="C13" s="35">
        <v>-0.5434782709926367</v>
      </c>
      <c r="D13" s="31"/>
      <c r="E13" s="36"/>
      <c r="F13" s="15">
        <v>90</v>
      </c>
      <c r="G13" s="15">
        <v>261353</v>
      </c>
      <c r="I13" s="10" t="s">
        <v>785</v>
      </c>
      <c r="J13" s="10" t="s">
        <v>1474</v>
      </c>
      <c r="K13" s="37">
        <v>0</v>
      </c>
      <c r="L13" s="33">
        <v>3.7</v>
      </c>
      <c r="M13" s="36">
        <f>K14-K13</f>
        <v>0</v>
      </c>
      <c r="N13" s="15">
        <v>134</v>
      </c>
      <c r="O13" s="7">
        <v>73546</v>
      </c>
    </row>
    <row r="14" spans="1:15" ht="12.75" customHeight="1">
      <c r="A14" s="10" t="s">
        <v>8</v>
      </c>
      <c r="B14" s="10" t="s">
        <v>140</v>
      </c>
      <c r="C14" s="35">
        <v>-0.5703422240912914</v>
      </c>
      <c r="D14" s="32">
        <v>0</v>
      </c>
      <c r="E14" s="30">
        <v>0</v>
      </c>
      <c r="F14" s="7">
        <v>90</v>
      </c>
      <c r="G14" s="15">
        <v>259511</v>
      </c>
      <c r="I14" s="10" t="s">
        <v>945</v>
      </c>
      <c r="J14" s="10" t="s">
        <v>1474</v>
      </c>
      <c r="K14" s="37">
        <v>0</v>
      </c>
      <c r="L14" s="33"/>
      <c r="M14" s="36">
        <f>K16-K14</f>
        <v>3.7</v>
      </c>
      <c r="N14" s="15">
        <v>134</v>
      </c>
      <c r="O14" s="7">
        <v>72727</v>
      </c>
    </row>
    <row r="15" spans="1:15" ht="12.75" customHeight="1">
      <c r="A15" s="10" t="s">
        <v>122</v>
      </c>
      <c r="B15" s="10" t="s">
        <v>140</v>
      </c>
      <c r="C15" s="35">
        <v>0.7194244768470526</v>
      </c>
      <c r="D15" s="31"/>
      <c r="E15" s="36">
        <v>0</v>
      </c>
      <c r="F15" s="15">
        <v>90</v>
      </c>
      <c r="G15" s="7">
        <v>257654</v>
      </c>
      <c r="I15" s="10" t="s">
        <v>811</v>
      </c>
      <c r="J15" s="10" t="s">
        <v>1474</v>
      </c>
      <c r="K15" s="33">
        <v>3.932584449648857</v>
      </c>
      <c r="L15" s="33"/>
      <c r="M15" s="36"/>
      <c r="N15" s="15">
        <v>134</v>
      </c>
      <c r="O15" s="7">
        <v>61641</v>
      </c>
    </row>
    <row r="16" spans="1:15" ht="12.75" customHeight="1">
      <c r="A16" s="10" t="s">
        <v>125</v>
      </c>
      <c r="B16" s="10" t="s">
        <v>140</v>
      </c>
      <c r="C16" s="35">
        <v>0.8474576286971569</v>
      </c>
      <c r="D16" s="31"/>
      <c r="E16" s="36">
        <v>0</v>
      </c>
      <c r="F16" s="15">
        <v>90</v>
      </c>
      <c r="G16" s="7">
        <v>257316</v>
      </c>
      <c r="I16" s="10" t="s">
        <v>164</v>
      </c>
      <c r="J16" s="10" t="s">
        <v>1474</v>
      </c>
      <c r="K16" s="36">
        <f>K13+L13</f>
        <v>3.7</v>
      </c>
      <c r="L16" s="30">
        <v>13.8</v>
      </c>
      <c r="M16" s="36">
        <f>K17-K16</f>
        <v>5.839999999999999</v>
      </c>
      <c r="N16" s="7">
        <v>134</v>
      </c>
      <c r="O16" s="7">
        <v>39147</v>
      </c>
    </row>
    <row r="17" spans="1:15" ht="12.75" customHeight="1">
      <c r="A17" s="10" t="s">
        <v>119</v>
      </c>
      <c r="B17" s="10" t="s">
        <v>140</v>
      </c>
      <c r="C17" s="35">
        <v>0.5747126415371895</v>
      </c>
      <c r="D17" s="31"/>
      <c r="E17" s="36">
        <v>0</v>
      </c>
      <c r="F17" s="15">
        <v>90</v>
      </c>
      <c r="G17" s="7">
        <v>255218</v>
      </c>
      <c r="I17" s="40" t="s">
        <v>1666</v>
      </c>
      <c r="J17" s="10" t="s">
        <v>1474</v>
      </c>
      <c r="K17" s="33">
        <v>9.54</v>
      </c>
      <c r="L17" s="33"/>
      <c r="M17" s="36">
        <f>K18-K17</f>
        <v>0.32553000000000054</v>
      </c>
      <c r="N17" s="15">
        <v>78</v>
      </c>
      <c r="O17" s="7">
        <v>340990</v>
      </c>
    </row>
    <row r="18" spans="1:15" ht="12.75" customHeight="1">
      <c r="A18" s="10" t="s">
        <v>128</v>
      </c>
      <c r="B18" s="10" t="s">
        <v>140</v>
      </c>
      <c r="C18" s="35">
        <v>0.8620689623057842</v>
      </c>
      <c r="D18" s="31"/>
      <c r="E18" s="36">
        <v>0</v>
      </c>
      <c r="F18" s="15">
        <v>90</v>
      </c>
      <c r="G18" s="7">
        <v>255106</v>
      </c>
      <c r="I18" s="40" t="s">
        <v>165</v>
      </c>
      <c r="J18" s="10" t="s">
        <v>1474</v>
      </c>
      <c r="K18" s="36">
        <f>K17+(O18-O17)/100000</f>
        <v>9.86553</v>
      </c>
      <c r="L18" s="30"/>
      <c r="M18" s="36">
        <f>K19-K18</f>
        <v>7.63447</v>
      </c>
      <c r="N18" s="7">
        <v>78</v>
      </c>
      <c r="O18" s="7">
        <v>373543</v>
      </c>
    </row>
    <row r="19" spans="1:15" ht="12.75" customHeight="1">
      <c r="A19" s="10" t="s">
        <v>116</v>
      </c>
      <c r="B19" s="10" t="s">
        <v>140</v>
      </c>
      <c r="C19" s="35">
        <v>0.4385964944958687</v>
      </c>
      <c r="D19" s="31"/>
      <c r="E19" s="36">
        <v>0</v>
      </c>
      <c r="F19" s="15">
        <v>90</v>
      </c>
      <c r="G19" s="7">
        <v>235970</v>
      </c>
      <c r="I19" s="10" t="s">
        <v>166</v>
      </c>
      <c r="J19" s="10" t="s">
        <v>1474</v>
      </c>
      <c r="K19" s="36">
        <f>K16+L16</f>
        <v>17.5</v>
      </c>
      <c r="L19" s="30" t="s">
        <v>1160</v>
      </c>
      <c r="M19" s="30"/>
      <c r="N19" s="7">
        <v>168</v>
      </c>
      <c r="O19" s="7">
        <v>162083</v>
      </c>
    </row>
    <row r="20" spans="1:15" ht="12.75" customHeight="1">
      <c r="A20" s="10" t="s">
        <v>130</v>
      </c>
      <c r="B20" s="10" t="s">
        <v>140</v>
      </c>
      <c r="C20" s="35">
        <v>0.9345794096589088</v>
      </c>
      <c r="D20" s="31"/>
      <c r="E20" s="36">
        <v>0</v>
      </c>
      <c r="F20" s="15">
        <v>90</v>
      </c>
      <c r="G20" s="7">
        <v>204342</v>
      </c>
      <c r="I20" s="10"/>
      <c r="J20" s="10"/>
      <c r="K20" s="36"/>
      <c r="L20" s="30"/>
      <c r="M20" s="30"/>
      <c r="N20" s="7"/>
      <c r="O20" s="7"/>
    </row>
    <row r="21" spans="1:15" ht="12.75" customHeight="1">
      <c r="A21" s="10" t="s">
        <v>133</v>
      </c>
      <c r="B21" s="10" t="s">
        <v>140</v>
      </c>
      <c r="C21" s="35">
        <v>1.7587939277291298</v>
      </c>
      <c r="D21" s="31"/>
      <c r="E21" s="36">
        <v>0</v>
      </c>
      <c r="F21" s="15">
        <v>90</v>
      </c>
      <c r="G21" s="15">
        <v>193942</v>
      </c>
      <c r="I21" s="10" t="s">
        <v>1180</v>
      </c>
      <c r="J21" s="10"/>
      <c r="K21" s="36"/>
      <c r="L21" s="30"/>
      <c r="M21" s="30"/>
      <c r="N21" s="7"/>
      <c r="O21" s="7"/>
    </row>
    <row r="22" spans="1:15" ht="12.75" customHeight="1">
      <c r="A22" s="10" t="s">
        <v>4</v>
      </c>
      <c r="B22" s="10" t="s">
        <v>140</v>
      </c>
      <c r="C22" s="36">
        <v>-0.57</v>
      </c>
      <c r="D22" s="30">
        <v>5.5</v>
      </c>
      <c r="E22" s="30">
        <v>5.5</v>
      </c>
      <c r="F22" s="7">
        <v>90</v>
      </c>
      <c r="G22" s="7">
        <v>30359</v>
      </c>
      <c r="I22" s="10" t="s">
        <v>944</v>
      </c>
      <c r="J22" s="10" t="s">
        <v>1474</v>
      </c>
      <c r="K22" s="30"/>
      <c r="L22" s="30"/>
      <c r="M22" s="30"/>
      <c r="N22" s="7">
        <v>191</v>
      </c>
      <c r="O22" s="7">
        <v>119330</v>
      </c>
    </row>
    <row r="23" spans="1:15" ht="12.75" customHeight="1">
      <c r="A23" s="40" t="s">
        <v>1961</v>
      </c>
      <c r="B23" s="10" t="s">
        <v>140</v>
      </c>
      <c r="C23" s="36">
        <v>5</v>
      </c>
      <c r="D23" s="30">
        <v>1.5</v>
      </c>
      <c r="E23" s="30">
        <f t="shared" si="0"/>
        <v>1</v>
      </c>
      <c r="F23" s="7">
        <v>76</v>
      </c>
      <c r="G23" s="7">
        <v>58071</v>
      </c>
      <c r="I23" s="10"/>
      <c r="J23" s="10"/>
      <c r="K23" s="30"/>
      <c r="L23" s="30"/>
      <c r="M23" s="30"/>
      <c r="N23" s="7"/>
      <c r="O23" s="7"/>
    </row>
    <row r="24" spans="1:15" ht="12.75" customHeight="1">
      <c r="A24" s="40" t="s">
        <v>10</v>
      </c>
      <c r="B24" s="10" t="s">
        <v>140</v>
      </c>
      <c r="C24" s="31">
        <v>6</v>
      </c>
      <c r="D24" s="31"/>
      <c r="E24" s="36">
        <f t="shared" si="0"/>
        <v>0.5</v>
      </c>
      <c r="F24" s="7">
        <v>76</v>
      </c>
      <c r="G24" s="7">
        <v>186810</v>
      </c>
      <c r="I24" s="10"/>
      <c r="J24" s="11"/>
      <c r="K24" s="29"/>
      <c r="L24" s="29" t="s">
        <v>1161</v>
      </c>
      <c r="M24" s="29" t="s">
        <v>1162</v>
      </c>
      <c r="N24" s="11"/>
      <c r="O24" s="11" t="s">
        <v>93</v>
      </c>
    </row>
    <row r="25" spans="1:15" ht="12.75" customHeight="1">
      <c r="A25" s="10" t="s">
        <v>1962</v>
      </c>
      <c r="B25" s="10" t="s">
        <v>140</v>
      </c>
      <c r="C25" s="31">
        <v>6.5</v>
      </c>
      <c r="D25" s="30">
        <v>6.5</v>
      </c>
      <c r="E25" s="36">
        <f t="shared" si="0"/>
        <v>2.6779500000000027</v>
      </c>
      <c r="G25" s="15"/>
      <c r="I25" s="11" t="s">
        <v>1993</v>
      </c>
      <c r="J25" s="11" t="s">
        <v>91</v>
      </c>
      <c r="K25" s="29" t="s">
        <v>92</v>
      </c>
      <c r="L25" s="29" t="s">
        <v>329</v>
      </c>
      <c r="M25" s="29" t="s">
        <v>329</v>
      </c>
      <c r="N25" s="11" t="s">
        <v>93</v>
      </c>
      <c r="O25" s="11" t="s">
        <v>1470</v>
      </c>
    </row>
    <row r="26" spans="1:15" ht="12.75" customHeight="1">
      <c r="A26" s="10" t="s">
        <v>11</v>
      </c>
      <c r="B26" s="10" t="s">
        <v>140</v>
      </c>
      <c r="C26" s="31">
        <f aca="true" t="shared" si="1" ref="C26:C34">C27-(G27-G26)/100000</f>
        <v>9.177950000000003</v>
      </c>
      <c r="D26" s="31"/>
      <c r="E26" s="36">
        <f t="shared" si="0"/>
        <v>1.2075600000000009</v>
      </c>
      <c r="F26" s="7">
        <v>28</v>
      </c>
      <c r="G26" s="7">
        <v>222297</v>
      </c>
      <c r="I26" s="10" t="s">
        <v>938</v>
      </c>
      <c r="J26" s="10" t="s">
        <v>1475</v>
      </c>
      <c r="K26" s="36">
        <f>K27-(O27-O26)/100000</f>
        <v>-38.44719</v>
      </c>
      <c r="L26" s="30"/>
      <c r="M26" s="36">
        <f>K27-K26</f>
        <v>0.5471900000000005</v>
      </c>
      <c r="N26" s="7">
        <v>73</v>
      </c>
      <c r="O26" s="7">
        <v>58211</v>
      </c>
    </row>
    <row r="27" spans="1:15" ht="12.75" customHeight="1">
      <c r="A27" s="10" t="s">
        <v>13</v>
      </c>
      <c r="B27" s="10" t="s">
        <v>140</v>
      </c>
      <c r="C27" s="31">
        <f t="shared" si="1"/>
        <v>10.385510000000004</v>
      </c>
      <c r="D27" s="31"/>
      <c r="E27" s="36">
        <f t="shared" si="0"/>
        <v>0.33620999999999945</v>
      </c>
      <c r="F27" s="7">
        <v>28</v>
      </c>
      <c r="G27" s="7">
        <v>343053</v>
      </c>
      <c r="I27" s="10" t="s">
        <v>174</v>
      </c>
      <c r="J27" s="10" t="s">
        <v>1475</v>
      </c>
      <c r="K27" s="36">
        <f>K28-L27</f>
        <v>-37.9</v>
      </c>
      <c r="L27" s="30">
        <v>1.1</v>
      </c>
      <c r="M27" s="30">
        <f>K28-K27</f>
        <v>1.1000000000000014</v>
      </c>
      <c r="N27" s="7">
        <v>73</v>
      </c>
      <c r="O27" s="7">
        <v>112930</v>
      </c>
    </row>
    <row r="28" spans="1:15" ht="12.75" customHeight="1">
      <c r="A28" s="10" t="s">
        <v>14</v>
      </c>
      <c r="B28" s="10" t="s">
        <v>140</v>
      </c>
      <c r="C28" s="31">
        <f t="shared" si="1"/>
        <v>10.721720000000003</v>
      </c>
      <c r="D28" s="31"/>
      <c r="E28" s="36">
        <f t="shared" si="0"/>
        <v>0.9451499999999999</v>
      </c>
      <c r="F28" s="7">
        <v>28</v>
      </c>
      <c r="G28" s="7">
        <v>376674</v>
      </c>
      <c r="I28" s="10" t="s">
        <v>175</v>
      </c>
      <c r="J28" s="10" t="s">
        <v>1475</v>
      </c>
      <c r="K28" s="36">
        <f>K29-L28</f>
        <v>-36.8</v>
      </c>
      <c r="L28" s="30">
        <v>6.8</v>
      </c>
      <c r="M28" s="30">
        <f>K29-K28</f>
        <v>6.800000000000001</v>
      </c>
      <c r="N28" s="7">
        <v>73</v>
      </c>
      <c r="O28" s="7">
        <v>258034</v>
      </c>
    </row>
    <row r="29" spans="1:15" ht="12.75" customHeight="1">
      <c r="A29" s="10" t="s">
        <v>16</v>
      </c>
      <c r="B29" s="10" t="s">
        <v>140</v>
      </c>
      <c r="C29" s="31">
        <f t="shared" si="1"/>
        <v>11.666870000000003</v>
      </c>
      <c r="D29" s="31"/>
      <c r="E29" s="36">
        <f t="shared" si="0"/>
        <v>0.052329999999999544</v>
      </c>
      <c r="F29" s="7">
        <v>28</v>
      </c>
      <c r="G29" s="7">
        <v>471189</v>
      </c>
      <c r="I29" s="10" t="s">
        <v>814</v>
      </c>
      <c r="J29" s="10" t="s">
        <v>1475</v>
      </c>
      <c r="K29" s="36">
        <f>K31-L29</f>
        <v>-29.999999999999996</v>
      </c>
      <c r="L29" s="30">
        <v>0.4</v>
      </c>
      <c r="M29" s="36">
        <f>K30-K29</f>
        <v>3.5537201166152954</v>
      </c>
      <c r="N29" s="7">
        <v>33</v>
      </c>
      <c r="O29" s="7">
        <v>299369</v>
      </c>
    </row>
    <row r="30" spans="1:15" ht="12.75" customHeight="1">
      <c r="A30" s="10" t="s">
        <v>18</v>
      </c>
      <c r="B30" s="10" t="s">
        <v>140</v>
      </c>
      <c r="C30" s="31">
        <f t="shared" si="1"/>
        <v>11.719200000000003</v>
      </c>
      <c r="D30" s="31"/>
      <c r="E30" s="36">
        <f t="shared" si="0"/>
        <v>0.15476999999999919</v>
      </c>
      <c r="F30" s="7">
        <v>28</v>
      </c>
      <c r="G30" s="7">
        <v>476422</v>
      </c>
      <c r="I30" s="10" t="s">
        <v>1173</v>
      </c>
      <c r="J30" s="10" t="s">
        <v>1475</v>
      </c>
      <c r="K30" s="33">
        <v>-26.4462798833847</v>
      </c>
      <c r="L30" s="33"/>
      <c r="M30" s="36"/>
      <c r="N30" s="15">
        <v>33</v>
      </c>
      <c r="O30" s="7">
        <v>344428</v>
      </c>
    </row>
    <row r="31" spans="1:15" ht="12.75" customHeight="1">
      <c r="A31" s="10" t="s">
        <v>20</v>
      </c>
      <c r="B31" s="10" t="s">
        <v>140</v>
      </c>
      <c r="C31" s="31">
        <f t="shared" si="1"/>
        <v>11.873970000000002</v>
      </c>
      <c r="D31" s="31"/>
      <c r="E31" s="36">
        <f t="shared" si="0"/>
        <v>0.19867999999999952</v>
      </c>
      <c r="F31" s="7">
        <v>28</v>
      </c>
      <c r="G31" s="7">
        <v>491899</v>
      </c>
      <c r="I31" s="10" t="s">
        <v>637</v>
      </c>
      <c r="J31" s="10" t="s">
        <v>1475</v>
      </c>
      <c r="K31" s="36">
        <f>K32-L31</f>
        <v>-29.599999999999998</v>
      </c>
      <c r="L31" s="30">
        <v>1.6</v>
      </c>
      <c r="M31" s="30">
        <f>K32-K31</f>
        <v>1.6000000000000014</v>
      </c>
      <c r="N31" s="7">
        <v>33</v>
      </c>
      <c r="O31" s="7">
        <v>376441</v>
      </c>
    </row>
    <row r="32" spans="1:15" ht="12.75" customHeight="1">
      <c r="A32" s="10" t="s">
        <v>21</v>
      </c>
      <c r="B32" s="10" t="s">
        <v>140</v>
      </c>
      <c r="C32" s="31">
        <f t="shared" si="1"/>
        <v>12.072650000000001</v>
      </c>
      <c r="D32" s="31"/>
      <c r="E32" s="36">
        <f t="shared" si="0"/>
        <v>0.1530199999999997</v>
      </c>
      <c r="F32" s="7">
        <v>28</v>
      </c>
      <c r="G32" s="7">
        <v>511767</v>
      </c>
      <c r="I32" s="10" t="s">
        <v>642</v>
      </c>
      <c r="J32" s="10" t="s">
        <v>1475</v>
      </c>
      <c r="K32" s="36">
        <f>K33-L32</f>
        <v>-27.999999999999996</v>
      </c>
      <c r="L32" s="30">
        <v>2.9</v>
      </c>
      <c r="M32" s="30">
        <f>K33-K32</f>
        <v>2.8999999999999986</v>
      </c>
      <c r="N32" s="7">
        <v>33</v>
      </c>
      <c r="O32" s="7">
        <v>524113</v>
      </c>
    </row>
    <row r="33" spans="1:15" ht="12.75" customHeight="1">
      <c r="A33" s="10" t="s">
        <v>23</v>
      </c>
      <c r="B33" s="10" t="s">
        <v>140</v>
      </c>
      <c r="C33" s="31">
        <f t="shared" si="1"/>
        <v>12.225670000000001</v>
      </c>
      <c r="D33" s="31"/>
      <c r="E33" s="36">
        <f t="shared" si="0"/>
        <v>0.23630999999999958</v>
      </c>
      <c r="F33" s="7">
        <v>28</v>
      </c>
      <c r="G33" s="7">
        <v>527069</v>
      </c>
      <c r="I33" s="10" t="s">
        <v>176</v>
      </c>
      <c r="J33" s="10" t="s">
        <v>1475</v>
      </c>
      <c r="K33" s="36">
        <f>K36-L33</f>
        <v>-25.099999999999998</v>
      </c>
      <c r="L33" s="30">
        <v>6.7</v>
      </c>
      <c r="M33" s="36">
        <f>K34-K33</f>
        <v>3.4582091331481983</v>
      </c>
      <c r="N33" s="7"/>
      <c r="O33" s="7"/>
    </row>
    <row r="34" spans="1:15" ht="12.75" customHeight="1">
      <c r="A34" s="10" t="s">
        <v>25</v>
      </c>
      <c r="B34" s="10" t="s">
        <v>140</v>
      </c>
      <c r="C34" s="31">
        <f t="shared" si="1"/>
        <v>12.46198</v>
      </c>
      <c r="D34" s="31"/>
      <c r="E34" s="36">
        <f t="shared" si="0"/>
        <v>0.5380199999999995</v>
      </c>
      <c r="F34" s="7">
        <v>28</v>
      </c>
      <c r="G34" s="7">
        <v>550700</v>
      </c>
      <c r="H34" s="8"/>
      <c r="I34" s="10" t="s">
        <v>296</v>
      </c>
      <c r="J34" s="10" t="s">
        <v>1475</v>
      </c>
      <c r="K34" s="33">
        <v>-21.6417908668518</v>
      </c>
      <c r="L34" s="37"/>
      <c r="M34" s="36">
        <f>K36-K34</f>
        <v>3.241790866851801</v>
      </c>
      <c r="N34" s="15">
        <v>22</v>
      </c>
      <c r="O34" s="7">
        <v>1015877</v>
      </c>
    </row>
    <row r="35" spans="1:15" ht="12.75" customHeight="1">
      <c r="A35" s="10" t="s">
        <v>1965</v>
      </c>
      <c r="B35" s="10" t="s">
        <v>140</v>
      </c>
      <c r="C35" s="31">
        <f>C25+6.5</f>
        <v>13</v>
      </c>
      <c r="D35" s="30">
        <v>0.8</v>
      </c>
      <c r="E35" s="36">
        <f t="shared" si="0"/>
        <v>0.09999999999999964</v>
      </c>
      <c r="F35" s="7">
        <v>28</v>
      </c>
      <c r="G35" s="15">
        <v>604502</v>
      </c>
      <c r="I35" s="10" t="s">
        <v>1204</v>
      </c>
      <c r="J35" s="10" t="s">
        <v>1475</v>
      </c>
      <c r="K35" s="33"/>
      <c r="L35" s="37"/>
      <c r="M35" s="36"/>
      <c r="N35" s="15">
        <v>22</v>
      </c>
      <c r="O35" s="104">
        <v>274897</v>
      </c>
    </row>
    <row r="36" spans="1:15" ht="12.75" customHeight="1">
      <c r="A36" s="10" t="s">
        <v>27</v>
      </c>
      <c r="B36" s="10" t="s">
        <v>140</v>
      </c>
      <c r="C36" s="31">
        <v>13.1</v>
      </c>
      <c r="D36" s="31"/>
      <c r="E36" s="36">
        <v>0.7</v>
      </c>
      <c r="F36" s="7">
        <v>28</v>
      </c>
      <c r="G36" s="7">
        <v>615293</v>
      </c>
      <c r="I36" s="10" t="s">
        <v>177</v>
      </c>
      <c r="J36" s="10" t="s">
        <v>1475</v>
      </c>
      <c r="K36" s="36">
        <f>K37-L36</f>
        <v>-18.4</v>
      </c>
      <c r="L36" s="30">
        <v>2.8</v>
      </c>
      <c r="M36" s="30">
        <f>K37-K36</f>
        <v>2.799999999999999</v>
      </c>
      <c r="N36" s="7"/>
      <c r="O36" s="7"/>
    </row>
    <row r="37" spans="1:15" ht="12.75" customHeight="1">
      <c r="A37" s="10" t="s">
        <v>799</v>
      </c>
      <c r="B37" s="10" t="s">
        <v>140</v>
      </c>
      <c r="C37" s="42" t="s">
        <v>1981</v>
      </c>
      <c r="D37" s="33">
        <v>7.1</v>
      </c>
      <c r="E37" s="36">
        <f>C38-13.8</f>
        <v>1.799999999999999</v>
      </c>
      <c r="F37" s="15">
        <v>28</v>
      </c>
      <c r="G37" s="7">
        <v>630313</v>
      </c>
      <c r="I37" s="10" t="s">
        <v>178</v>
      </c>
      <c r="J37" s="10" t="s">
        <v>1475</v>
      </c>
      <c r="K37" s="36">
        <v>-15.6</v>
      </c>
      <c r="L37" s="30">
        <v>14.2</v>
      </c>
      <c r="M37" s="30">
        <v>14.2</v>
      </c>
      <c r="N37" s="7">
        <v>8</v>
      </c>
      <c r="O37" s="7">
        <v>274573</v>
      </c>
    </row>
    <row r="38" spans="1:15" ht="12.75" customHeight="1">
      <c r="A38" s="10" t="s">
        <v>1928</v>
      </c>
      <c r="B38" s="10" t="s">
        <v>140</v>
      </c>
      <c r="C38" s="31">
        <v>15.6</v>
      </c>
      <c r="D38" s="31"/>
      <c r="E38" s="36">
        <v>0.2</v>
      </c>
      <c r="F38" s="7">
        <v>28</v>
      </c>
      <c r="G38" s="7">
        <v>645191</v>
      </c>
      <c r="I38" s="10" t="s">
        <v>183</v>
      </c>
      <c r="J38" s="10" t="s">
        <v>1475</v>
      </c>
      <c r="K38" s="36">
        <f>22.92-24.3</f>
        <v>-1.379999999999999</v>
      </c>
      <c r="L38" s="30">
        <v>24.3</v>
      </c>
      <c r="M38" s="36">
        <f>K39-K38</f>
        <v>4.879999999999999</v>
      </c>
      <c r="N38" s="7">
        <v>94</v>
      </c>
      <c r="O38" s="7">
        <v>111114</v>
      </c>
    </row>
    <row r="39" spans="1:15" ht="12.75" customHeight="1">
      <c r="A39" s="10" t="s">
        <v>1930</v>
      </c>
      <c r="B39" s="10" t="s">
        <v>140</v>
      </c>
      <c r="C39" s="31">
        <f aca="true" t="shared" si="2" ref="C39:C47">C38+(G39-G38)/100000</f>
        <v>15.78261</v>
      </c>
      <c r="D39" s="31"/>
      <c r="E39" s="36">
        <f t="shared" si="0"/>
        <v>0.39360000000000106</v>
      </c>
      <c r="F39" s="7">
        <v>28</v>
      </c>
      <c r="G39" s="7">
        <v>663452</v>
      </c>
      <c r="I39" s="10" t="s">
        <v>179</v>
      </c>
      <c r="J39" s="10" t="s">
        <v>1475</v>
      </c>
      <c r="K39" s="36">
        <v>3.5</v>
      </c>
      <c r="L39" s="36"/>
      <c r="M39" s="36">
        <v>18.1</v>
      </c>
      <c r="N39" s="7" t="s">
        <v>1230</v>
      </c>
      <c r="O39" s="7"/>
    </row>
    <row r="40" spans="1:15" ht="12.75" customHeight="1">
      <c r="A40" s="10" t="s">
        <v>1932</v>
      </c>
      <c r="B40" s="10" t="s">
        <v>140</v>
      </c>
      <c r="C40" s="31">
        <f t="shared" si="2"/>
        <v>16.17621</v>
      </c>
      <c r="D40" s="31"/>
      <c r="E40" s="36">
        <f t="shared" si="0"/>
        <v>0.007090000000001595</v>
      </c>
      <c r="F40" s="7">
        <v>28</v>
      </c>
      <c r="G40" s="7">
        <v>702812</v>
      </c>
      <c r="I40" s="10" t="s">
        <v>890</v>
      </c>
      <c r="J40" s="10" t="s">
        <v>1475</v>
      </c>
      <c r="K40" s="33">
        <v>21.5909093618392</v>
      </c>
      <c r="L40" s="37"/>
      <c r="M40" s="36">
        <f aca="true" t="shared" si="3" ref="M40:M48">K41-K40</f>
        <v>1.3090906381608</v>
      </c>
      <c r="N40" s="15">
        <v>52</v>
      </c>
      <c r="O40" s="7">
        <v>179456</v>
      </c>
    </row>
    <row r="41" spans="1:15" ht="12.75" customHeight="1">
      <c r="A41" s="10" t="s">
        <v>1934</v>
      </c>
      <c r="B41" s="10" t="s">
        <v>140</v>
      </c>
      <c r="C41" s="31">
        <f t="shared" si="2"/>
        <v>16.183300000000003</v>
      </c>
      <c r="D41" s="31"/>
      <c r="E41" s="36">
        <f t="shared" si="0"/>
        <v>0.3815500000000007</v>
      </c>
      <c r="F41" s="7">
        <v>28</v>
      </c>
      <c r="G41" s="7">
        <v>703521</v>
      </c>
      <c r="I41" s="10" t="s">
        <v>180</v>
      </c>
      <c r="J41" s="10" t="s">
        <v>1475</v>
      </c>
      <c r="K41" s="37">
        <v>22.9</v>
      </c>
      <c r="L41" s="30">
        <v>0</v>
      </c>
      <c r="M41" s="30">
        <v>0</v>
      </c>
      <c r="N41" s="7">
        <v>52</v>
      </c>
      <c r="O41" s="7">
        <v>312169</v>
      </c>
    </row>
    <row r="42" spans="1:15" ht="12.75" customHeight="1">
      <c r="A42" s="10" t="s">
        <v>1935</v>
      </c>
      <c r="B42" s="10" t="s">
        <v>140</v>
      </c>
      <c r="C42" s="31">
        <f t="shared" si="2"/>
        <v>16.564850000000003</v>
      </c>
      <c r="D42" s="31"/>
      <c r="E42" s="36">
        <f t="shared" si="0"/>
        <v>0.00035000000000096065</v>
      </c>
      <c r="F42" s="7">
        <v>28</v>
      </c>
      <c r="G42" s="7">
        <v>741676</v>
      </c>
      <c r="I42" s="10" t="s">
        <v>660</v>
      </c>
      <c r="J42" s="10" t="s">
        <v>1475</v>
      </c>
      <c r="K42" s="37">
        <v>22.92</v>
      </c>
      <c r="L42" s="36"/>
      <c r="M42" s="36">
        <f t="shared" si="3"/>
        <v>0</v>
      </c>
      <c r="N42" s="7">
        <v>71</v>
      </c>
      <c r="O42" s="7">
        <v>452208</v>
      </c>
    </row>
    <row r="43" spans="1:15" ht="12.75" customHeight="1">
      <c r="A43" s="10" t="s">
        <v>1936</v>
      </c>
      <c r="B43" s="10" t="s">
        <v>140</v>
      </c>
      <c r="C43" s="31">
        <f t="shared" si="2"/>
        <v>16.565200000000004</v>
      </c>
      <c r="D43" s="31"/>
      <c r="E43" s="36">
        <f t="shared" si="0"/>
        <v>0.02102999999999966</v>
      </c>
      <c r="F43" s="7">
        <v>28</v>
      </c>
      <c r="G43" s="7">
        <v>741711</v>
      </c>
      <c r="I43" s="10" t="s">
        <v>655</v>
      </c>
      <c r="J43" s="10" t="s">
        <v>1475</v>
      </c>
      <c r="K43" s="37">
        <v>22.92</v>
      </c>
      <c r="L43" s="36"/>
      <c r="M43" s="36">
        <f t="shared" si="3"/>
        <v>0</v>
      </c>
      <c r="N43" s="7">
        <v>71</v>
      </c>
      <c r="O43" s="7">
        <v>408536</v>
      </c>
    </row>
    <row r="44" spans="1:15" ht="12.75" customHeight="1">
      <c r="A44" s="10" t="s">
        <v>1937</v>
      </c>
      <c r="B44" s="10" t="s">
        <v>140</v>
      </c>
      <c r="C44" s="31">
        <f t="shared" si="2"/>
        <v>16.586230000000004</v>
      </c>
      <c r="D44" s="31"/>
      <c r="E44" s="36">
        <f t="shared" si="0"/>
        <v>0.0009000000000014552</v>
      </c>
      <c r="F44" s="7">
        <v>28</v>
      </c>
      <c r="G44" s="7">
        <v>743814</v>
      </c>
      <c r="I44" s="10" t="s">
        <v>1412</v>
      </c>
      <c r="J44" s="10" t="s">
        <v>1475</v>
      </c>
      <c r="K44" s="37">
        <v>22.92</v>
      </c>
      <c r="L44" s="36"/>
      <c r="M44" s="36">
        <f t="shared" si="3"/>
        <v>0</v>
      </c>
      <c r="N44" s="13" t="s">
        <v>1625</v>
      </c>
      <c r="O44" s="7">
        <v>393394</v>
      </c>
    </row>
    <row r="45" spans="1:15" ht="12.75" customHeight="1">
      <c r="A45" s="10" t="s">
        <v>1938</v>
      </c>
      <c r="B45" s="10" t="s">
        <v>140</v>
      </c>
      <c r="C45" s="31">
        <f t="shared" si="2"/>
        <v>16.587130000000005</v>
      </c>
      <c r="D45" s="31"/>
      <c r="E45" s="36">
        <f t="shared" si="0"/>
        <v>0.7519999999999989</v>
      </c>
      <c r="F45" s="7">
        <v>28</v>
      </c>
      <c r="G45" s="7">
        <v>743904</v>
      </c>
      <c r="I45" s="10" t="s">
        <v>1420</v>
      </c>
      <c r="J45" s="10" t="s">
        <v>1475</v>
      </c>
      <c r="K45" s="37">
        <v>22.92</v>
      </c>
      <c r="L45" s="36"/>
      <c r="M45" s="36">
        <f t="shared" si="3"/>
        <v>0</v>
      </c>
      <c r="N45" s="13" t="s">
        <v>1625</v>
      </c>
      <c r="O45" s="7">
        <v>384418</v>
      </c>
    </row>
    <row r="46" spans="1:15" ht="12.75" customHeight="1">
      <c r="A46" s="10" t="s">
        <v>1940</v>
      </c>
      <c r="B46" s="10" t="s">
        <v>140</v>
      </c>
      <c r="C46" s="31">
        <f t="shared" si="2"/>
        <v>17.339130000000004</v>
      </c>
      <c r="D46" s="31"/>
      <c r="E46" s="36">
        <f t="shared" si="0"/>
        <v>0.4238999999999997</v>
      </c>
      <c r="F46" s="7">
        <v>28</v>
      </c>
      <c r="G46" s="7">
        <v>819104</v>
      </c>
      <c r="I46" s="10" t="s">
        <v>181</v>
      </c>
      <c r="J46" s="10" t="s">
        <v>1475</v>
      </c>
      <c r="K46" s="37">
        <v>22.92</v>
      </c>
      <c r="L46" s="30">
        <v>0</v>
      </c>
      <c r="M46" s="30">
        <f t="shared" si="3"/>
        <v>0</v>
      </c>
      <c r="N46" s="7">
        <v>71</v>
      </c>
      <c r="O46" s="7">
        <v>232284</v>
      </c>
    </row>
    <row r="47" spans="1:15" ht="12.75" customHeight="1">
      <c r="A47" s="10" t="s">
        <v>1942</v>
      </c>
      <c r="B47" s="10" t="s">
        <v>140</v>
      </c>
      <c r="C47" s="31">
        <f t="shared" si="2"/>
        <v>17.763030000000004</v>
      </c>
      <c r="D47" s="31"/>
      <c r="E47" s="36">
        <f t="shared" si="0"/>
        <v>4.468149999999994</v>
      </c>
      <c r="F47" s="7">
        <v>28</v>
      </c>
      <c r="G47" s="7">
        <v>861494</v>
      </c>
      <c r="I47" s="10" t="s">
        <v>815</v>
      </c>
      <c r="J47" s="10" t="s">
        <v>1475</v>
      </c>
      <c r="K47" s="37">
        <v>22.92</v>
      </c>
      <c r="L47" s="36"/>
      <c r="M47" s="36">
        <f t="shared" si="3"/>
        <v>0</v>
      </c>
      <c r="N47" s="13" t="s">
        <v>1625</v>
      </c>
      <c r="O47" s="7">
        <v>232237</v>
      </c>
    </row>
    <row r="48" spans="1:15" ht="12.75" customHeight="1">
      <c r="A48" s="10" t="s">
        <v>1945</v>
      </c>
      <c r="B48" s="10" t="s">
        <v>140</v>
      </c>
      <c r="C48" s="31">
        <f>C49-ABS(G48-G49)/100000</f>
        <v>22.23118</v>
      </c>
      <c r="D48" s="31"/>
      <c r="E48" s="36">
        <f t="shared" si="0"/>
        <v>0.2788199999999996</v>
      </c>
      <c r="F48" s="7">
        <v>35</v>
      </c>
      <c r="G48" s="7">
        <v>799022</v>
      </c>
      <c r="I48" s="10" t="s">
        <v>789</v>
      </c>
      <c r="J48" s="10" t="s">
        <v>1475</v>
      </c>
      <c r="K48" s="37">
        <v>22.92</v>
      </c>
      <c r="L48" s="30"/>
      <c r="M48" s="36">
        <f t="shared" si="3"/>
        <v>0</v>
      </c>
      <c r="N48" s="7">
        <v>71</v>
      </c>
      <c r="O48" s="7">
        <v>232194</v>
      </c>
    </row>
    <row r="49" spans="1:15" ht="12.75" customHeight="1">
      <c r="A49" s="10" t="s">
        <v>1975</v>
      </c>
      <c r="B49" s="10" t="s">
        <v>140</v>
      </c>
      <c r="C49" s="31">
        <f>15.41+7.1</f>
        <v>22.509999999999998</v>
      </c>
      <c r="D49" s="30">
        <v>0.8</v>
      </c>
      <c r="E49" s="36">
        <f t="shared" si="0"/>
        <v>0.43872</v>
      </c>
      <c r="F49" s="7">
        <v>35</v>
      </c>
      <c r="G49" s="7">
        <v>771140</v>
      </c>
      <c r="I49" s="10" t="s">
        <v>182</v>
      </c>
      <c r="J49" s="10" t="s">
        <v>1475</v>
      </c>
      <c r="K49" s="37">
        <v>22.92</v>
      </c>
      <c r="L49" s="30" t="s">
        <v>1160</v>
      </c>
      <c r="M49" s="30"/>
      <c r="N49" s="7">
        <v>177</v>
      </c>
      <c r="O49" s="7">
        <v>81292</v>
      </c>
    </row>
    <row r="50" spans="1:15" ht="12.75" customHeight="1">
      <c r="A50" s="10" t="s">
        <v>1946</v>
      </c>
      <c r="B50" s="10" t="s">
        <v>140</v>
      </c>
      <c r="C50" s="31">
        <f>C49+(G49-G50)/100000</f>
        <v>22.948719999999998</v>
      </c>
      <c r="D50" s="31"/>
      <c r="E50" s="36">
        <f t="shared" si="0"/>
        <v>0.3512800000000027</v>
      </c>
      <c r="F50" s="7">
        <v>35</v>
      </c>
      <c r="G50" s="7">
        <v>727268</v>
      </c>
      <c r="I50" s="10" t="s">
        <v>650</v>
      </c>
      <c r="J50" s="10" t="s">
        <v>1475</v>
      </c>
      <c r="K50" s="36"/>
      <c r="L50" s="30"/>
      <c r="M50" s="30"/>
      <c r="N50" s="7">
        <v>166</v>
      </c>
      <c r="O50" s="7">
        <v>134597</v>
      </c>
    </row>
    <row r="51" spans="1:15" ht="12.75" customHeight="1">
      <c r="A51" s="10" t="s">
        <v>1943</v>
      </c>
      <c r="B51" s="10" t="s">
        <v>140</v>
      </c>
      <c r="C51" s="31">
        <v>23.3</v>
      </c>
      <c r="D51" s="31"/>
      <c r="E51" s="36">
        <v>0</v>
      </c>
      <c r="F51" s="7">
        <v>35</v>
      </c>
      <c r="G51" s="7">
        <v>649037</v>
      </c>
      <c r="I51" s="10"/>
      <c r="J51" s="10"/>
      <c r="K51" s="36"/>
      <c r="L51" s="30"/>
      <c r="M51" s="30"/>
      <c r="N51" s="7"/>
      <c r="O51" s="7"/>
    </row>
    <row r="52" spans="1:15" ht="12.75" customHeight="1">
      <c r="A52" s="10" t="s">
        <v>1973</v>
      </c>
      <c r="B52" s="10" t="s">
        <v>140</v>
      </c>
      <c r="C52" s="31">
        <v>23.31</v>
      </c>
      <c r="D52" s="30">
        <v>10</v>
      </c>
      <c r="E52" s="30">
        <f t="shared" si="0"/>
        <v>9.989999999999998</v>
      </c>
      <c r="F52" s="7">
        <v>35</v>
      </c>
      <c r="G52" s="7">
        <v>362463</v>
      </c>
      <c r="I52" s="10" t="s">
        <v>1180</v>
      </c>
      <c r="J52" s="10"/>
      <c r="K52" s="36"/>
      <c r="L52" s="30"/>
      <c r="M52" s="30"/>
      <c r="N52" s="7"/>
      <c r="O52" s="7"/>
    </row>
    <row r="53" spans="1:15" ht="12.75" customHeight="1">
      <c r="A53" s="10" t="s">
        <v>2000</v>
      </c>
      <c r="B53" s="10" t="s">
        <v>140</v>
      </c>
      <c r="C53" s="31">
        <v>33.3</v>
      </c>
      <c r="D53" s="30">
        <v>0</v>
      </c>
      <c r="E53" s="30">
        <v>0</v>
      </c>
      <c r="I53" s="10" t="s">
        <v>1416</v>
      </c>
      <c r="J53" s="17" t="s">
        <v>1475</v>
      </c>
      <c r="K53" s="34" t="s">
        <v>1350</v>
      </c>
      <c r="L53" s="34"/>
      <c r="M53" s="34"/>
      <c r="N53" s="13" t="s">
        <v>1417</v>
      </c>
      <c r="O53" s="7">
        <v>254123</v>
      </c>
    </row>
    <row r="54" spans="1:15" ht="12.75" customHeight="1">
      <c r="A54" s="10" t="s">
        <v>2002</v>
      </c>
      <c r="B54" s="10" t="s">
        <v>140</v>
      </c>
      <c r="C54" s="31">
        <f>C53+D53</f>
        <v>33.3</v>
      </c>
      <c r="D54" s="30">
        <v>0</v>
      </c>
      <c r="E54" s="30">
        <f t="shared" si="0"/>
        <v>0</v>
      </c>
      <c r="F54" s="7">
        <v>41</v>
      </c>
      <c r="G54" s="7">
        <v>184025</v>
      </c>
      <c r="I54" s="10" t="s">
        <v>1418</v>
      </c>
      <c r="J54" s="17" t="s">
        <v>1475</v>
      </c>
      <c r="K54" s="34" t="s">
        <v>1350</v>
      </c>
      <c r="L54" s="34"/>
      <c r="M54" s="34"/>
      <c r="N54" s="13" t="s">
        <v>1419</v>
      </c>
      <c r="O54" s="7">
        <v>3273</v>
      </c>
    </row>
    <row r="55" spans="1:15" ht="12.75" customHeight="1">
      <c r="A55" s="10" t="s">
        <v>2001</v>
      </c>
      <c r="B55" s="10" t="s">
        <v>140</v>
      </c>
      <c r="C55" s="31">
        <f>C54+D54</f>
        <v>33.3</v>
      </c>
      <c r="D55" s="30">
        <v>3.3</v>
      </c>
      <c r="E55" s="30">
        <f t="shared" si="0"/>
        <v>3.299999999999997</v>
      </c>
      <c r="F55" s="7">
        <v>41</v>
      </c>
      <c r="G55" s="7">
        <v>420446</v>
      </c>
      <c r="I55" s="10"/>
      <c r="J55" s="10"/>
      <c r="K55" s="36"/>
      <c r="L55" s="30"/>
      <c r="M55" s="30"/>
      <c r="N55" s="7"/>
      <c r="O55" s="7"/>
    </row>
    <row r="56" spans="1:15" ht="12.75" customHeight="1">
      <c r="A56" s="10" t="s">
        <v>2003</v>
      </c>
      <c r="B56" s="10" t="s">
        <v>140</v>
      </c>
      <c r="C56" s="31">
        <f>C55+D55</f>
        <v>36.599999999999994</v>
      </c>
      <c r="D56" s="30">
        <v>3.8</v>
      </c>
      <c r="E56" s="30">
        <f t="shared" si="0"/>
        <v>3.799999999999997</v>
      </c>
      <c r="F56" s="7">
        <v>125</v>
      </c>
      <c r="G56" s="7">
        <v>74337</v>
      </c>
      <c r="I56" s="10"/>
      <c r="J56" s="11"/>
      <c r="K56" s="29"/>
      <c r="L56" s="29" t="s">
        <v>1161</v>
      </c>
      <c r="M56" s="29" t="s">
        <v>1162</v>
      </c>
      <c r="N56" s="11"/>
      <c r="O56" s="11" t="s">
        <v>93</v>
      </c>
    </row>
    <row r="57" spans="1:15" ht="12.75" customHeight="1">
      <c r="A57" s="10" t="s">
        <v>2016</v>
      </c>
      <c r="B57" s="10" t="s">
        <v>140</v>
      </c>
      <c r="C57" s="31">
        <f>C56+D56</f>
        <v>40.39999999999999</v>
      </c>
      <c r="D57" s="30">
        <v>7.4</v>
      </c>
      <c r="E57" s="30">
        <f t="shared" si="0"/>
        <v>7.399999999999999</v>
      </c>
      <c r="F57" s="7">
        <v>139</v>
      </c>
      <c r="G57" s="7">
        <v>181579</v>
      </c>
      <c r="I57" s="11" t="s">
        <v>1993</v>
      </c>
      <c r="J57" s="11" t="s">
        <v>91</v>
      </c>
      <c r="K57" s="29" t="s">
        <v>92</v>
      </c>
      <c r="L57" s="29" t="s">
        <v>329</v>
      </c>
      <c r="M57" s="29" t="s">
        <v>329</v>
      </c>
      <c r="N57" s="11" t="s">
        <v>93</v>
      </c>
      <c r="O57" s="11" t="s">
        <v>1470</v>
      </c>
    </row>
    <row r="58" spans="1:15" ht="12.75" customHeight="1">
      <c r="A58" s="10" t="s">
        <v>2004</v>
      </c>
      <c r="B58" s="10" t="s">
        <v>140</v>
      </c>
      <c r="C58" s="31">
        <f>C57+D57</f>
        <v>47.79999999999999</v>
      </c>
      <c r="D58" s="30">
        <v>4</v>
      </c>
      <c r="E58" s="30">
        <f>C60-C58</f>
        <v>4</v>
      </c>
      <c r="F58" s="7">
        <v>25</v>
      </c>
      <c r="G58" s="7">
        <v>332586</v>
      </c>
      <c r="I58" s="10" t="s">
        <v>195</v>
      </c>
      <c r="J58" s="10" t="s">
        <v>1476</v>
      </c>
      <c r="K58" s="36">
        <f>K62-L58</f>
        <v>-28.4272734045982</v>
      </c>
      <c r="L58" s="30">
        <v>5.7</v>
      </c>
      <c r="M58" s="36">
        <f>K59-K58</f>
        <v>4.1415590763092</v>
      </c>
      <c r="N58" s="7">
        <v>13</v>
      </c>
      <c r="O58" s="7">
        <v>1063867</v>
      </c>
    </row>
    <row r="59" spans="1:15" ht="12.75" customHeight="1">
      <c r="A59" s="10" t="s">
        <v>2005</v>
      </c>
      <c r="B59" s="10" t="s">
        <v>140</v>
      </c>
      <c r="C59" s="31"/>
      <c r="E59" s="36"/>
      <c r="F59" s="7">
        <v>133</v>
      </c>
      <c r="G59" s="16">
        <v>18118</v>
      </c>
      <c r="I59" s="10" t="s">
        <v>1165</v>
      </c>
      <c r="J59" s="10" t="s">
        <v>1476</v>
      </c>
      <c r="K59" s="33">
        <v>-24.285714328289</v>
      </c>
      <c r="L59" s="37"/>
      <c r="M59" s="36">
        <f>K60-K59</f>
        <v>1.5584409236907995</v>
      </c>
      <c r="N59" s="15">
        <v>13</v>
      </c>
      <c r="O59" s="7">
        <v>1048028</v>
      </c>
    </row>
    <row r="60" spans="1:15" ht="12.75" customHeight="1">
      <c r="A60" s="10" t="s">
        <v>2006</v>
      </c>
      <c r="B60" s="10" t="s">
        <v>140</v>
      </c>
      <c r="C60" s="31">
        <f>C58+D58</f>
        <v>51.79999999999999</v>
      </c>
      <c r="D60" s="30">
        <v>10.1</v>
      </c>
      <c r="E60" s="30">
        <f t="shared" si="0"/>
        <v>10.100000000000001</v>
      </c>
      <c r="I60" s="10" t="s">
        <v>221</v>
      </c>
      <c r="J60" s="10" t="s">
        <v>1476</v>
      </c>
      <c r="K60" s="37">
        <v>-22.7272734045982</v>
      </c>
      <c r="L60" s="30">
        <v>0</v>
      </c>
      <c r="M60" s="30">
        <f>K61-K60</f>
        <v>0</v>
      </c>
      <c r="N60" s="15">
        <v>13</v>
      </c>
      <c r="O60" s="7">
        <v>1044521</v>
      </c>
    </row>
    <row r="61" spans="1:15" ht="12.75" customHeight="1">
      <c r="A61" s="10" t="s">
        <v>2007</v>
      </c>
      <c r="B61" s="10" t="s">
        <v>140</v>
      </c>
      <c r="C61" s="31">
        <f>C60+D60</f>
        <v>61.89999999999999</v>
      </c>
      <c r="D61" s="30">
        <v>2.7</v>
      </c>
      <c r="E61" s="30">
        <f t="shared" si="0"/>
        <v>2.700000000000003</v>
      </c>
      <c r="F61" s="7">
        <v>18</v>
      </c>
      <c r="G61" s="7">
        <v>812050</v>
      </c>
      <c r="I61" s="10" t="s">
        <v>196</v>
      </c>
      <c r="J61" s="10" t="s">
        <v>1476</v>
      </c>
      <c r="K61" s="37">
        <v>-22.7272734045982</v>
      </c>
      <c r="L61" s="36"/>
      <c r="M61" s="36">
        <f>K62-K61</f>
        <v>0</v>
      </c>
      <c r="N61" s="7">
        <v>13</v>
      </c>
      <c r="O61" s="7">
        <v>1043374</v>
      </c>
    </row>
    <row r="62" spans="1:15" ht="12.75" customHeight="1">
      <c r="A62" s="10" t="s">
        <v>2008</v>
      </c>
      <c r="B62" s="10" t="s">
        <v>140</v>
      </c>
      <c r="C62" s="31">
        <f>C61+D61</f>
        <v>64.6</v>
      </c>
      <c r="D62" s="31"/>
      <c r="E62" s="36"/>
      <c r="F62" s="7">
        <v>18</v>
      </c>
      <c r="G62" s="7">
        <v>583860</v>
      </c>
      <c r="I62" s="10" t="s">
        <v>665</v>
      </c>
      <c r="J62" s="10" t="s">
        <v>1476</v>
      </c>
      <c r="K62" s="33">
        <v>-22.7272734045982</v>
      </c>
      <c r="L62" s="30">
        <v>0</v>
      </c>
      <c r="M62" s="30">
        <v>0</v>
      </c>
      <c r="N62" s="15">
        <v>13</v>
      </c>
      <c r="O62" s="7">
        <v>1016460</v>
      </c>
    </row>
    <row r="63" spans="1:15" ht="12.75" customHeight="1">
      <c r="A63" s="129" t="s">
        <v>1180</v>
      </c>
      <c r="B63" s="130"/>
      <c r="I63" s="10" t="s">
        <v>197</v>
      </c>
      <c r="J63" s="10" t="s">
        <v>1476</v>
      </c>
      <c r="K63" s="37">
        <v>-22.7272734045982</v>
      </c>
      <c r="L63" s="30">
        <v>1.3</v>
      </c>
      <c r="M63" s="30">
        <f>K65-K63</f>
        <v>1.3000000000000007</v>
      </c>
      <c r="N63" s="15">
        <v>13</v>
      </c>
      <c r="O63" s="7">
        <v>394714</v>
      </c>
    </row>
    <row r="64" spans="1:15" ht="12.75" customHeight="1">
      <c r="A64" s="10" t="s">
        <v>1948</v>
      </c>
      <c r="B64" s="10" t="s">
        <v>140</v>
      </c>
      <c r="C64" s="34"/>
      <c r="D64" s="34"/>
      <c r="E64" s="34"/>
      <c r="F64" s="7">
        <v>54</v>
      </c>
      <c r="G64" s="7">
        <v>62667</v>
      </c>
      <c r="I64" s="10" t="s">
        <v>198</v>
      </c>
      <c r="J64" s="10" t="s">
        <v>1476</v>
      </c>
      <c r="K64" s="37"/>
      <c r="L64" s="30"/>
      <c r="M64" s="30"/>
      <c r="N64" s="15">
        <v>14</v>
      </c>
      <c r="O64" s="7">
        <v>816397</v>
      </c>
    </row>
    <row r="65" spans="1:15" ht="12">
      <c r="A65" s="10" t="s">
        <v>1950</v>
      </c>
      <c r="B65" s="10" t="s">
        <v>140</v>
      </c>
      <c r="C65" s="34"/>
      <c r="D65" s="34"/>
      <c r="E65" s="34"/>
      <c r="F65" s="7">
        <v>54</v>
      </c>
      <c r="G65" s="7">
        <v>88023</v>
      </c>
      <c r="I65" s="10" t="s">
        <v>199</v>
      </c>
      <c r="J65" s="10" t="s">
        <v>1476</v>
      </c>
      <c r="K65" s="37">
        <f>K63+L63</f>
        <v>-21.4272734045982</v>
      </c>
      <c r="L65" s="30">
        <v>10.5</v>
      </c>
      <c r="M65" s="30">
        <f>K66-K65</f>
        <v>10.5</v>
      </c>
      <c r="N65" s="15">
        <v>115</v>
      </c>
      <c r="O65" s="7">
        <v>84877</v>
      </c>
    </row>
    <row r="66" spans="1:15" ht="12.75" customHeight="1">
      <c r="A66" s="10" t="s">
        <v>1952</v>
      </c>
      <c r="B66" s="10" t="s">
        <v>140</v>
      </c>
      <c r="C66" s="34"/>
      <c r="D66" s="34"/>
      <c r="E66" s="34"/>
      <c r="F66" s="7">
        <v>54</v>
      </c>
      <c r="G66" s="7">
        <v>116622</v>
      </c>
      <c r="I66" s="10" t="s">
        <v>668</v>
      </c>
      <c r="J66" s="10" t="s">
        <v>1476</v>
      </c>
      <c r="K66" s="37">
        <f>K65+L65</f>
        <v>-10.9272734045982</v>
      </c>
      <c r="L66" s="30">
        <v>9.4</v>
      </c>
      <c r="M66" s="30">
        <f>K67-K66</f>
        <v>9.4</v>
      </c>
      <c r="N66" s="7">
        <v>6</v>
      </c>
      <c r="O66" s="7">
        <v>24132</v>
      </c>
    </row>
    <row r="67" spans="1:15" ht="12.75" customHeight="1">
      <c r="A67" s="10" t="s">
        <v>1954</v>
      </c>
      <c r="B67" s="10" t="s">
        <v>140</v>
      </c>
      <c r="C67" s="34"/>
      <c r="D67" s="34"/>
      <c r="E67" s="34"/>
      <c r="F67" s="7">
        <v>54</v>
      </c>
      <c r="G67" s="7">
        <v>167604</v>
      </c>
      <c r="I67" s="10" t="s">
        <v>200</v>
      </c>
      <c r="J67" s="10" t="s">
        <v>1476</v>
      </c>
      <c r="K67" s="37">
        <f>K66+L66</f>
        <v>-1.5272734045981995</v>
      </c>
      <c r="L67" s="30">
        <v>3.3</v>
      </c>
      <c r="M67" s="36">
        <f>K68-K67</f>
        <v>0.7572734045981995</v>
      </c>
      <c r="N67" s="15">
        <v>15</v>
      </c>
      <c r="O67" s="7">
        <v>613040</v>
      </c>
    </row>
    <row r="68" spans="1:15" ht="12.75" customHeight="1">
      <c r="A68" s="10" t="s">
        <v>1955</v>
      </c>
      <c r="B68" s="10" t="s">
        <v>140</v>
      </c>
      <c r="C68" s="34"/>
      <c r="D68" s="34"/>
      <c r="E68" s="34"/>
      <c r="F68" s="7">
        <v>54</v>
      </c>
      <c r="G68" s="7">
        <v>203557</v>
      </c>
      <c r="I68" s="10" t="s">
        <v>207</v>
      </c>
      <c r="J68" s="10" t="s">
        <v>1476</v>
      </c>
      <c r="K68" s="37">
        <v>-0.77</v>
      </c>
      <c r="L68" s="36"/>
      <c r="M68" s="36">
        <f>K70-K68</f>
        <v>2.5427265954018003</v>
      </c>
      <c r="N68" s="15">
        <v>62</v>
      </c>
      <c r="O68" s="7">
        <v>479362</v>
      </c>
    </row>
    <row r="69" spans="1:15" ht="12.75" customHeight="1">
      <c r="A69" s="10" t="s">
        <v>1956</v>
      </c>
      <c r="B69" s="10" t="s">
        <v>140</v>
      </c>
      <c r="C69" s="34"/>
      <c r="D69" s="34"/>
      <c r="E69" s="34"/>
      <c r="F69" s="7">
        <v>54</v>
      </c>
      <c r="G69" s="7">
        <v>289887</v>
      </c>
      <c r="I69" s="10" t="s">
        <v>201</v>
      </c>
      <c r="J69" s="10" t="s">
        <v>1476</v>
      </c>
      <c r="K69" s="37"/>
      <c r="L69" s="30"/>
      <c r="M69" s="36"/>
      <c r="N69" s="15">
        <v>223</v>
      </c>
      <c r="O69" s="7">
        <v>29845</v>
      </c>
    </row>
    <row r="70" spans="1:15" ht="12.75" customHeight="1">
      <c r="A70" s="10" t="s">
        <v>2</v>
      </c>
      <c r="B70" s="10" t="s">
        <v>140</v>
      </c>
      <c r="C70" s="34"/>
      <c r="D70" s="34"/>
      <c r="E70" s="34"/>
      <c r="F70" s="7">
        <v>65</v>
      </c>
      <c r="G70" s="7">
        <v>51589</v>
      </c>
      <c r="I70" s="10" t="s">
        <v>673</v>
      </c>
      <c r="J70" s="10" t="s">
        <v>1476</v>
      </c>
      <c r="K70" s="36">
        <f>K67+L67</f>
        <v>1.7727265954018003</v>
      </c>
      <c r="L70" s="30">
        <v>9.6</v>
      </c>
      <c r="M70" s="30">
        <v>9.6</v>
      </c>
      <c r="N70" s="7">
        <v>62</v>
      </c>
      <c r="O70" s="7">
        <v>259151</v>
      </c>
    </row>
    <row r="71" spans="1:15" ht="12.75" customHeight="1">
      <c r="A71" s="10" t="s">
        <v>3</v>
      </c>
      <c r="B71" s="10" t="s">
        <v>140</v>
      </c>
      <c r="F71" s="7">
        <v>65</v>
      </c>
      <c r="G71" s="7">
        <v>54425</v>
      </c>
      <c r="I71" s="10" t="s">
        <v>495</v>
      </c>
      <c r="J71" s="10" t="s">
        <v>1476</v>
      </c>
      <c r="K71" s="36">
        <f>K70+L70</f>
        <v>11.3727265954018</v>
      </c>
      <c r="L71" s="30">
        <v>5.7</v>
      </c>
      <c r="M71" s="30">
        <f>K72-K71</f>
        <v>5.699999999999999</v>
      </c>
      <c r="N71" s="7">
        <v>32</v>
      </c>
      <c r="O71" s="7">
        <v>472833</v>
      </c>
    </row>
    <row r="72" spans="2:15" ht="12.75" customHeight="1">
      <c r="B72" s="17"/>
      <c r="C72" s="34"/>
      <c r="D72" s="34"/>
      <c r="E72" s="34"/>
      <c r="F72" s="13"/>
      <c r="I72" s="10" t="s">
        <v>499</v>
      </c>
      <c r="J72" s="10" t="s">
        <v>1476</v>
      </c>
      <c r="K72" s="36">
        <f>K71+L71</f>
        <v>17.0727265954018</v>
      </c>
      <c r="L72" s="30">
        <v>2.9</v>
      </c>
      <c r="M72" s="30">
        <f>K73-K72</f>
        <v>2.8999999999999986</v>
      </c>
      <c r="N72" s="7">
        <v>614</v>
      </c>
      <c r="O72" s="7">
        <v>7261</v>
      </c>
    </row>
    <row r="73" spans="2:15" ht="12.75" customHeight="1">
      <c r="B73" s="11"/>
      <c r="C73" s="29"/>
      <c r="D73" s="29" t="s">
        <v>1161</v>
      </c>
      <c r="E73" s="29" t="s">
        <v>1162</v>
      </c>
      <c r="F73" s="11"/>
      <c r="G73" s="11" t="s">
        <v>93</v>
      </c>
      <c r="I73" s="10" t="s">
        <v>202</v>
      </c>
      <c r="J73" s="10" t="s">
        <v>1476</v>
      </c>
      <c r="K73" s="36">
        <f>K72+L72</f>
        <v>19.9727265954018</v>
      </c>
      <c r="L73" s="30">
        <v>0</v>
      </c>
      <c r="M73" s="30">
        <f>K74-K73</f>
        <v>0</v>
      </c>
      <c r="N73" s="7">
        <v>80</v>
      </c>
      <c r="O73" s="7">
        <v>123302</v>
      </c>
    </row>
    <row r="74" spans="1:15" ht="12.75" customHeight="1">
      <c r="A74" s="11" t="s">
        <v>1993</v>
      </c>
      <c r="B74" s="11" t="s">
        <v>91</v>
      </c>
      <c r="C74" s="29" t="s">
        <v>1164</v>
      </c>
      <c r="D74" s="29" t="s">
        <v>329</v>
      </c>
      <c r="E74" s="29" t="s">
        <v>329</v>
      </c>
      <c r="F74" s="11" t="s">
        <v>93</v>
      </c>
      <c r="G74" s="11" t="s">
        <v>1470</v>
      </c>
      <c r="I74" s="10" t="s">
        <v>203</v>
      </c>
      <c r="J74" s="10" t="s">
        <v>1476</v>
      </c>
      <c r="K74" s="36">
        <f>K73+L73</f>
        <v>19.9727265954018</v>
      </c>
      <c r="L74" s="30">
        <v>8.7</v>
      </c>
      <c r="M74" s="30">
        <f>K75-K74</f>
        <v>8.7</v>
      </c>
      <c r="N74" s="7">
        <v>80</v>
      </c>
      <c r="O74" s="7">
        <v>155410</v>
      </c>
    </row>
    <row r="75" spans="1:15" ht="12.75" customHeight="1">
      <c r="A75" s="10" t="s">
        <v>1089</v>
      </c>
      <c r="B75" s="10" t="s">
        <v>1471</v>
      </c>
      <c r="C75" s="43" t="s">
        <v>1980</v>
      </c>
      <c r="D75" s="35">
        <v>2.9</v>
      </c>
      <c r="E75" s="36">
        <f>C76--27.37</f>
        <v>2.105640000000001</v>
      </c>
      <c r="F75" s="14">
        <v>5</v>
      </c>
      <c r="G75" s="10">
        <v>67914</v>
      </c>
      <c r="I75" s="10" t="s">
        <v>503</v>
      </c>
      <c r="J75" s="10" t="s">
        <v>1476</v>
      </c>
      <c r="K75" s="36">
        <f>K74+L74</f>
        <v>28.672726595401798</v>
      </c>
      <c r="L75" s="30" t="s">
        <v>1160</v>
      </c>
      <c r="M75" s="30"/>
      <c r="N75" s="7">
        <v>83</v>
      </c>
      <c r="O75" s="7">
        <v>26883</v>
      </c>
    </row>
    <row r="76" spans="1:15" ht="12.75" customHeight="1">
      <c r="A76" s="10" t="s">
        <v>435</v>
      </c>
      <c r="B76" s="10" t="s">
        <v>1471</v>
      </c>
      <c r="C76" s="44">
        <f>C77-(G77-G76)/100000</f>
        <v>-25.26436</v>
      </c>
      <c r="D76" s="31"/>
      <c r="E76" s="36">
        <f aca="true" t="shared" si="4" ref="E76:E82">C77-C76</f>
        <v>0.2033699999999996</v>
      </c>
      <c r="F76" s="14">
        <v>5</v>
      </c>
      <c r="G76" s="10">
        <v>466048</v>
      </c>
      <c r="I76" s="10"/>
      <c r="J76" s="7"/>
      <c r="K76" s="30"/>
      <c r="L76" s="30"/>
      <c r="M76" s="30"/>
      <c r="N76" s="7"/>
      <c r="O76" s="7"/>
    </row>
    <row r="77" spans="1:15" ht="12.75" customHeight="1">
      <c r="A77" s="10" t="s">
        <v>420</v>
      </c>
      <c r="B77" s="10" t="s">
        <v>1471</v>
      </c>
      <c r="C77" s="44">
        <f>C78-(G77-G76)/100000</f>
        <v>-25.06099</v>
      </c>
      <c r="D77" s="31"/>
      <c r="E77" s="36">
        <f t="shared" si="4"/>
        <v>0.2033699999999996</v>
      </c>
      <c r="F77" s="14">
        <v>5</v>
      </c>
      <c r="G77" s="10">
        <v>486385</v>
      </c>
      <c r="I77" s="10"/>
      <c r="J77" s="11"/>
      <c r="K77" s="29"/>
      <c r="L77" s="29" t="s">
        <v>1161</v>
      </c>
      <c r="M77" s="29" t="s">
        <v>1162</v>
      </c>
      <c r="N77" s="11"/>
      <c r="O77" s="11" t="s">
        <v>93</v>
      </c>
    </row>
    <row r="78" spans="1:15" ht="12.75" customHeight="1">
      <c r="A78" s="10" t="s">
        <v>433</v>
      </c>
      <c r="B78" s="10" t="s">
        <v>1471</v>
      </c>
      <c r="C78" s="44">
        <f>C79-(G78-G77)/100000</f>
        <v>-24.85762</v>
      </c>
      <c r="D78" s="31"/>
      <c r="E78" s="36">
        <f t="shared" si="4"/>
        <v>0.3876199999999983</v>
      </c>
      <c r="F78" s="14">
        <v>5</v>
      </c>
      <c r="G78" s="10">
        <v>525147</v>
      </c>
      <c r="I78" s="11" t="s">
        <v>1993</v>
      </c>
      <c r="J78" s="11" t="s">
        <v>91</v>
      </c>
      <c r="K78" s="29" t="s">
        <v>92</v>
      </c>
      <c r="L78" s="29" t="s">
        <v>329</v>
      </c>
      <c r="M78" s="29" t="s">
        <v>329</v>
      </c>
      <c r="N78" s="11" t="s">
        <v>93</v>
      </c>
      <c r="O78" s="11" t="s">
        <v>1470</v>
      </c>
    </row>
    <row r="79" spans="1:15" ht="12.75" customHeight="1">
      <c r="A79" s="10" t="s">
        <v>431</v>
      </c>
      <c r="B79" s="10" t="s">
        <v>1471</v>
      </c>
      <c r="C79" s="44">
        <f>C81-1.5</f>
        <v>-24.470000000000002</v>
      </c>
      <c r="D79" s="35">
        <v>1.5</v>
      </c>
      <c r="E79" s="36">
        <f t="shared" si="4"/>
        <v>0.28481000000000023</v>
      </c>
      <c r="F79" s="14">
        <v>5</v>
      </c>
      <c r="G79" s="10">
        <v>557562</v>
      </c>
      <c r="I79" s="53" t="s">
        <v>1224</v>
      </c>
      <c r="J79" s="10" t="s">
        <v>1622</v>
      </c>
      <c r="K79" s="55">
        <v>-23.8</v>
      </c>
      <c r="L79" s="56">
        <v>0.1</v>
      </c>
      <c r="M79" s="57"/>
      <c r="N79" s="57">
        <v>150</v>
      </c>
      <c r="O79" s="58">
        <v>52189</v>
      </c>
    </row>
    <row r="80" spans="1:15" ht="12.75" customHeight="1">
      <c r="A80" s="10" t="s">
        <v>429</v>
      </c>
      <c r="B80" s="10" t="s">
        <v>1471</v>
      </c>
      <c r="C80" s="44">
        <f>C79+(G80-G79)/100000</f>
        <v>-24.185190000000002</v>
      </c>
      <c r="D80" s="31"/>
      <c r="E80" s="36">
        <f t="shared" si="4"/>
        <v>1.2151899999999998</v>
      </c>
      <c r="F80" s="14">
        <v>5</v>
      </c>
      <c r="G80" s="10">
        <v>586043</v>
      </c>
      <c r="I80" s="10" t="s">
        <v>507</v>
      </c>
      <c r="J80" s="10" t="s">
        <v>1622</v>
      </c>
      <c r="K80" s="33">
        <v>-23.7499997019767</v>
      </c>
      <c r="L80" s="30">
        <v>0</v>
      </c>
      <c r="M80" s="30">
        <v>0</v>
      </c>
      <c r="N80" s="7">
        <v>150</v>
      </c>
      <c r="O80" s="7">
        <v>52907</v>
      </c>
    </row>
    <row r="81" spans="1:15" ht="12.75" customHeight="1">
      <c r="A81" s="10" t="s">
        <v>437</v>
      </c>
      <c r="B81" s="10" t="s">
        <v>1471</v>
      </c>
      <c r="C81" s="44">
        <f>C82-D81</f>
        <v>-22.970000000000002</v>
      </c>
      <c r="D81" s="35">
        <v>6.3</v>
      </c>
      <c r="E81" s="30">
        <f t="shared" si="4"/>
        <v>6.300000000000001</v>
      </c>
      <c r="F81" s="14">
        <v>5</v>
      </c>
      <c r="G81" s="10">
        <v>1085700</v>
      </c>
      <c r="I81" s="10" t="s">
        <v>894</v>
      </c>
      <c r="J81" s="10" t="s">
        <v>1622</v>
      </c>
      <c r="K81" s="36">
        <f>K80</f>
        <v>-23.7499997019767</v>
      </c>
      <c r="L81" s="30">
        <v>15.5</v>
      </c>
      <c r="M81" s="36">
        <f aca="true" t="shared" si="5" ref="M81:M87">K82-K81</f>
        <v>13.185231017169878</v>
      </c>
      <c r="N81" s="7">
        <v>47</v>
      </c>
      <c r="O81" s="7">
        <v>505260</v>
      </c>
    </row>
    <row r="82" spans="1:15" ht="12.75" customHeight="1">
      <c r="A82" s="10" t="s">
        <v>438</v>
      </c>
      <c r="B82" s="10" t="s">
        <v>1471</v>
      </c>
      <c r="C82" s="44">
        <f>-16.07-0.6</f>
        <v>-16.67</v>
      </c>
      <c r="D82" s="35">
        <v>0.6</v>
      </c>
      <c r="E82" s="36">
        <f t="shared" si="4"/>
        <v>0.41676</v>
      </c>
      <c r="F82" s="14">
        <v>39</v>
      </c>
      <c r="G82" s="10">
        <v>623986</v>
      </c>
      <c r="I82" s="10">
        <v>310.39</v>
      </c>
      <c r="J82" s="17" t="s">
        <v>1622</v>
      </c>
      <c r="K82" s="38">
        <f>K83-(O83-O82)/100000</f>
        <v>-10.564768684806824</v>
      </c>
      <c r="L82" s="34"/>
      <c r="M82" s="36">
        <f t="shared" si="5"/>
        <v>0.2341899999999999</v>
      </c>
      <c r="N82" s="13" t="s">
        <v>1426</v>
      </c>
      <c r="O82" s="7">
        <v>121506</v>
      </c>
    </row>
    <row r="83" spans="1:15" ht="12.75" customHeight="1">
      <c r="A83" s="10" t="s">
        <v>439</v>
      </c>
      <c r="B83" s="10" t="s">
        <v>1471</v>
      </c>
      <c r="C83" s="44">
        <f>-16.07-(G83-G84)/100000</f>
        <v>-16.25324</v>
      </c>
      <c r="D83" s="31"/>
      <c r="E83" s="36">
        <v>0.2</v>
      </c>
      <c r="F83" s="10">
        <v>39</v>
      </c>
      <c r="G83" s="10">
        <v>520333</v>
      </c>
      <c r="I83" s="10" t="s">
        <v>822</v>
      </c>
      <c r="J83" s="17" t="s">
        <v>1622</v>
      </c>
      <c r="K83" s="33">
        <v>-10.330578684806824</v>
      </c>
      <c r="L83" s="38"/>
      <c r="M83" s="36">
        <f t="shared" si="5"/>
        <v>0.017620000000000857</v>
      </c>
      <c r="N83" s="13" t="s">
        <v>1426</v>
      </c>
      <c r="O83" s="7">
        <v>144925</v>
      </c>
    </row>
    <row r="84" spans="1:15" ht="12.75" customHeight="1">
      <c r="A84" s="10" t="s">
        <v>1323</v>
      </c>
      <c r="B84" s="10" t="s">
        <v>1471</v>
      </c>
      <c r="C84" s="43">
        <v>-16.1</v>
      </c>
      <c r="D84" s="32">
        <v>6.8</v>
      </c>
      <c r="E84" s="30">
        <v>6.8</v>
      </c>
      <c r="F84" s="10">
        <v>39</v>
      </c>
      <c r="G84" s="10">
        <v>502009</v>
      </c>
      <c r="I84" s="10">
        <v>310.14</v>
      </c>
      <c r="J84" s="17" t="s">
        <v>1622</v>
      </c>
      <c r="K84" s="38">
        <f>K83+(O84-O83)/100000</f>
        <v>-10.312958684806823</v>
      </c>
      <c r="L84" s="34"/>
      <c r="M84" s="36">
        <f t="shared" si="5"/>
        <v>2.1129586848068236</v>
      </c>
      <c r="N84" s="13" t="s">
        <v>1426</v>
      </c>
      <c r="O84" s="7">
        <v>146687</v>
      </c>
    </row>
    <row r="85" spans="1:15" ht="12.75" customHeight="1">
      <c r="A85" s="10" t="s">
        <v>422</v>
      </c>
      <c r="B85" s="10" t="s">
        <v>1471</v>
      </c>
      <c r="C85" s="44">
        <v>-9.3</v>
      </c>
      <c r="D85" s="35">
        <v>1.7</v>
      </c>
      <c r="E85" s="30">
        <v>1.7</v>
      </c>
      <c r="F85" s="14"/>
      <c r="G85" s="10"/>
      <c r="I85" s="10" t="s">
        <v>223</v>
      </c>
      <c r="J85" s="10" t="s">
        <v>1622</v>
      </c>
      <c r="K85" s="36">
        <v>-8.2</v>
      </c>
      <c r="L85" s="34">
        <v>0</v>
      </c>
      <c r="M85" s="30">
        <f t="shared" si="5"/>
        <v>0</v>
      </c>
      <c r="N85" s="13" t="s">
        <v>1542</v>
      </c>
      <c r="O85" s="7">
        <v>376334</v>
      </c>
    </row>
    <row r="86" spans="1:15" ht="12.75" customHeight="1">
      <c r="A86" s="10" t="s">
        <v>1091</v>
      </c>
      <c r="B86" s="10" t="s">
        <v>1471</v>
      </c>
      <c r="C86" s="43" t="s">
        <v>282</v>
      </c>
      <c r="D86" s="35">
        <v>1.3</v>
      </c>
      <c r="E86" s="30">
        <v>1.3</v>
      </c>
      <c r="F86" s="14">
        <v>68</v>
      </c>
      <c r="G86" s="10">
        <v>20442</v>
      </c>
      <c r="I86" s="10" t="s">
        <v>224</v>
      </c>
      <c r="J86" s="10" t="s">
        <v>1622</v>
      </c>
      <c r="K86" s="36">
        <v>-8.2</v>
      </c>
      <c r="L86" s="30">
        <v>2.2</v>
      </c>
      <c r="M86" s="30">
        <f t="shared" si="5"/>
        <v>2.2</v>
      </c>
      <c r="N86" s="7">
        <v>14</v>
      </c>
      <c r="O86" s="7">
        <v>424182</v>
      </c>
    </row>
    <row r="87" spans="1:15" ht="12.75" customHeight="1">
      <c r="A87" s="10" t="s">
        <v>424</v>
      </c>
      <c r="B87" s="10" t="s">
        <v>1471</v>
      </c>
      <c r="C87" s="44">
        <f>C88-D87</f>
        <v>-6.3</v>
      </c>
      <c r="D87" s="35">
        <v>0</v>
      </c>
      <c r="E87" s="30">
        <f>C88-C87</f>
        <v>0</v>
      </c>
      <c r="F87" s="14">
        <v>39</v>
      </c>
      <c r="G87" s="10">
        <v>178328</v>
      </c>
      <c r="I87" s="10" t="s">
        <v>227</v>
      </c>
      <c r="J87" s="10" t="s">
        <v>1622</v>
      </c>
      <c r="K87" s="36">
        <f>K86+L86</f>
        <v>-5.999999999999999</v>
      </c>
      <c r="L87" s="30">
        <v>3.1</v>
      </c>
      <c r="M87" s="30">
        <f t="shared" si="5"/>
        <v>3.1</v>
      </c>
      <c r="N87" s="7"/>
      <c r="O87" s="7"/>
    </row>
    <row r="88" spans="1:15" ht="12.75" customHeight="1">
      <c r="A88" s="10" t="s">
        <v>1183</v>
      </c>
      <c r="B88" s="10" t="s">
        <v>1471</v>
      </c>
      <c r="C88" s="44">
        <f>C91-D88</f>
        <v>-6.3</v>
      </c>
      <c r="D88" s="32">
        <v>6.7</v>
      </c>
      <c r="E88" s="36">
        <f>C89-C88</f>
        <v>3.3</v>
      </c>
      <c r="F88" s="10">
        <v>39</v>
      </c>
      <c r="G88" s="10">
        <v>173830</v>
      </c>
      <c r="I88" s="40" t="s">
        <v>225</v>
      </c>
      <c r="J88" s="10" t="s">
        <v>1622</v>
      </c>
      <c r="K88" s="36">
        <f>K87+L88</f>
        <v>-2.899999999999999</v>
      </c>
      <c r="L88" s="30">
        <v>3.1</v>
      </c>
      <c r="M88" s="36">
        <v>3.1</v>
      </c>
      <c r="N88" s="7">
        <v>197</v>
      </c>
      <c r="O88" s="7">
        <v>40291</v>
      </c>
    </row>
    <row r="89" spans="1:15" ht="12.75" customHeight="1">
      <c r="A89" s="10" t="s">
        <v>423</v>
      </c>
      <c r="B89" s="10" t="s">
        <v>1471</v>
      </c>
      <c r="C89" s="35">
        <v>-3</v>
      </c>
      <c r="D89" s="31"/>
      <c r="E89" s="36">
        <f>C90-C89</f>
        <v>2.2</v>
      </c>
      <c r="F89" s="14"/>
      <c r="G89" s="10"/>
      <c r="I89" s="40" t="s">
        <v>897</v>
      </c>
      <c r="J89" s="10" t="s">
        <v>1622</v>
      </c>
      <c r="K89" s="33">
        <v>11.194030195474625</v>
      </c>
      <c r="L89" s="33"/>
      <c r="M89" s="36"/>
      <c r="N89" s="15">
        <v>197</v>
      </c>
      <c r="O89" s="7">
        <v>99365</v>
      </c>
    </row>
    <row r="90" spans="1:15" ht="12.75" customHeight="1">
      <c r="A90" s="10" t="s">
        <v>441</v>
      </c>
      <c r="B90" s="10" t="s">
        <v>1471</v>
      </c>
      <c r="C90" s="44">
        <v>-0.8</v>
      </c>
      <c r="D90" s="31"/>
      <c r="E90" s="36">
        <v>1.2</v>
      </c>
      <c r="F90" s="14">
        <v>68</v>
      </c>
      <c r="G90" s="10">
        <v>89987</v>
      </c>
      <c r="I90" s="40" t="s">
        <v>511</v>
      </c>
      <c r="J90" s="10" t="s">
        <v>1622</v>
      </c>
      <c r="K90" s="36">
        <f>K88+L88</f>
        <v>0.20000000000000107</v>
      </c>
      <c r="L90" s="30">
        <v>10.7</v>
      </c>
      <c r="M90" s="36">
        <f>K91-K90</f>
        <v>0.09694000000000003</v>
      </c>
      <c r="N90" s="7">
        <v>171</v>
      </c>
      <c r="O90" s="7">
        <v>75294</v>
      </c>
    </row>
    <row r="91" spans="1:15" ht="12.75" customHeight="1">
      <c r="A91" s="10" t="s">
        <v>2035</v>
      </c>
      <c r="B91" s="10" t="s">
        <v>1471</v>
      </c>
      <c r="C91" s="43">
        <v>0.4</v>
      </c>
      <c r="D91" s="35">
        <v>0</v>
      </c>
      <c r="E91" s="30">
        <f>C92-C91</f>
        <v>0</v>
      </c>
      <c r="F91" s="14">
        <v>68</v>
      </c>
      <c r="G91" s="10">
        <v>208198</v>
      </c>
      <c r="I91" s="40" t="s">
        <v>898</v>
      </c>
      <c r="J91" s="10" t="s">
        <v>1622</v>
      </c>
      <c r="K91" s="38">
        <f>K90+(O91-O90)/100000</f>
        <v>0.2969400000000011</v>
      </c>
      <c r="L91" s="34"/>
      <c r="M91" s="36">
        <f>11.95-K91</f>
        <v>11.653059999999998</v>
      </c>
      <c r="N91" s="13" t="s">
        <v>1461</v>
      </c>
      <c r="O91" s="7">
        <v>84988</v>
      </c>
    </row>
    <row r="92" spans="1:15" ht="12.75" customHeight="1">
      <c r="A92" s="10" t="s">
        <v>1188</v>
      </c>
      <c r="B92" s="10" t="s">
        <v>1471</v>
      </c>
      <c r="C92" s="43">
        <v>0.4</v>
      </c>
      <c r="D92" s="35">
        <v>1.5</v>
      </c>
      <c r="E92" s="30">
        <v>1.5</v>
      </c>
      <c r="F92" s="10">
        <v>206</v>
      </c>
      <c r="G92" s="10">
        <v>78282</v>
      </c>
      <c r="I92" s="10" t="s">
        <v>516</v>
      </c>
      <c r="J92" s="10" t="s">
        <v>1622</v>
      </c>
      <c r="K92" s="33" t="s">
        <v>286</v>
      </c>
      <c r="L92" s="30">
        <v>9.1</v>
      </c>
      <c r="M92" s="36">
        <v>0.9</v>
      </c>
      <c r="N92" s="7">
        <v>48</v>
      </c>
      <c r="O92" s="7">
        <v>323623</v>
      </c>
    </row>
    <row r="93" spans="1:15" ht="12.75" customHeight="1">
      <c r="A93" s="10" t="s">
        <v>443</v>
      </c>
      <c r="B93" s="10" t="s">
        <v>1471</v>
      </c>
      <c r="C93" s="31">
        <f>0.36+D92</f>
        <v>1.8599999999999999</v>
      </c>
      <c r="D93" s="32">
        <v>7.4</v>
      </c>
      <c r="E93" s="36">
        <f>C94-C93</f>
        <v>2.90190485060215</v>
      </c>
      <c r="F93" s="10">
        <v>68</v>
      </c>
      <c r="G93" s="10">
        <v>356640</v>
      </c>
      <c r="I93" s="10" t="s">
        <v>899</v>
      </c>
      <c r="J93" s="10" t="s">
        <v>1622</v>
      </c>
      <c r="K93" s="38">
        <f>11.95+(O93-O92)/100000</f>
        <v>12.80656</v>
      </c>
      <c r="L93" s="34"/>
      <c r="M93" s="36">
        <f>K94-K93</f>
        <v>6.793440000000002</v>
      </c>
      <c r="N93" s="13" t="s">
        <v>1431</v>
      </c>
      <c r="O93" s="7">
        <v>409279</v>
      </c>
    </row>
    <row r="94" spans="1:15" ht="12.75" customHeight="1">
      <c r="A94" s="10" t="s">
        <v>817</v>
      </c>
      <c r="B94" s="10" t="s">
        <v>1471</v>
      </c>
      <c r="C94" s="35">
        <v>4.76190485060215</v>
      </c>
      <c r="D94" s="31"/>
      <c r="E94" s="36">
        <f>C95-C94</f>
        <v>4.49809514939785</v>
      </c>
      <c r="F94" s="14" t="s">
        <v>1972</v>
      </c>
      <c r="G94" s="14" t="s">
        <v>1972</v>
      </c>
      <c r="I94" s="10" t="s">
        <v>226</v>
      </c>
      <c r="J94" s="10" t="s">
        <v>1622</v>
      </c>
      <c r="K94" s="36">
        <v>19.6</v>
      </c>
      <c r="L94" s="30"/>
      <c r="M94" s="36">
        <v>0.4</v>
      </c>
      <c r="N94" s="7">
        <v>40</v>
      </c>
      <c r="O94" s="7">
        <v>704009</v>
      </c>
    </row>
    <row r="95" spans="1:15" ht="12.75" customHeight="1">
      <c r="A95" s="10" t="s">
        <v>444</v>
      </c>
      <c r="B95" s="10" t="s">
        <v>1471</v>
      </c>
      <c r="C95" s="31">
        <f>C93+7.4</f>
        <v>9.26</v>
      </c>
      <c r="D95" s="32">
        <f>8.1-1.7</f>
        <v>6.3999999999999995</v>
      </c>
      <c r="E95" s="36">
        <f>C96-C95</f>
        <v>3.7283600000000003</v>
      </c>
      <c r="F95" s="10">
        <v>61</v>
      </c>
      <c r="G95" s="10">
        <v>482270</v>
      </c>
      <c r="I95" s="10" t="s">
        <v>730</v>
      </c>
      <c r="J95" s="17" t="s">
        <v>1622</v>
      </c>
      <c r="K95" s="42" t="s">
        <v>287</v>
      </c>
      <c r="L95" s="34" t="s">
        <v>1160</v>
      </c>
      <c r="M95" s="36"/>
      <c r="N95" s="15">
        <v>40</v>
      </c>
      <c r="O95" s="7">
        <v>667577</v>
      </c>
    </row>
    <row r="96" spans="1:15" ht="12.75" customHeight="1">
      <c r="A96" s="81" t="s">
        <v>1506</v>
      </c>
      <c r="B96" s="10" t="s">
        <v>1471</v>
      </c>
      <c r="C96" s="31">
        <f>C97-(G96-G97)/100000</f>
        <v>12.98836</v>
      </c>
      <c r="D96" s="32"/>
      <c r="E96" s="36">
        <f>C97-C96</f>
        <v>0.26742999999999917</v>
      </c>
      <c r="F96" s="10">
        <v>2</v>
      </c>
      <c r="G96" s="50">
        <v>2084558</v>
      </c>
      <c r="I96" s="10"/>
      <c r="J96" s="17"/>
      <c r="K96" s="37"/>
      <c r="L96" s="34"/>
      <c r="M96" s="34"/>
      <c r="N96" s="13"/>
      <c r="O96" s="7"/>
    </row>
    <row r="97" spans="1:15" ht="12.75" customHeight="1">
      <c r="A97" s="81" t="s">
        <v>1505</v>
      </c>
      <c r="B97" s="10" t="s">
        <v>1471</v>
      </c>
      <c r="C97" s="31">
        <f>C98-(G97-G98)/100000</f>
        <v>13.25579</v>
      </c>
      <c r="D97" s="32"/>
      <c r="E97" s="36">
        <f aca="true" t="shared" si="6" ref="E97:E122">C98-C97</f>
        <v>2.0765200000000004</v>
      </c>
      <c r="F97" s="10">
        <v>2</v>
      </c>
      <c r="G97" s="50">
        <v>2057815</v>
      </c>
      <c r="I97" s="10"/>
      <c r="J97" s="11"/>
      <c r="K97" s="29"/>
      <c r="L97" s="29" t="s">
        <v>1161</v>
      </c>
      <c r="M97" s="29" t="s">
        <v>1162</v>
      </c>
      <c r="N97" s="11"/>
      <c r="O97" s="11" t="s">
        <v>93</v>
      </c>
    </row>
    <row r="98" spans="1:15" ht="12.75" customHeight="1">
      <c r="A98" s="10" t="s">
        <v>1504</v>
      </c>
      <c r="B98" s="10" t="s">
        <v>1471</v>
      </c>
      <c r="C98" s="31">
        <f>C99-(G98-G99)/100000</f>
        <v>15.33231</v>
      </c>
      <c r="D98" s="32"/>
      <c r="E98" s="36">
        <f t="shared" si="6"/>
        <v>0.16769000000000034</v>
      </c>
      <c r="F98" s="10">
        <v>2</v>
      </c>
      <c r="G98" s="10">
        <v>1850163</v>
      </c>
      <c r="I98" s="10"/>
      <c r="J98" s="11"/>
      <c r="K98" s="29"/>
      <c r="L98" s="29"/>
      <c r="M98" s="29"/>
      <c r="N98" s="11"/>
      <c r="O98" s="11"/>
    </row>
    <row r="99" spans="1:15" ht="12.75" customHeight="1">
      <c r="A99" s="10" t="s">
        <v>450</v>
      </c>
      <c r="B99" s="10" t="s">
        <v>1471</v>
      </c>
      <c r="C99" s="31">
        <f>9.3+6.2</f>
        <v>15.5</v>
      </c>
      <c r="D99" s="32">
        <v>0</v>
      </c>
      <c r="E99" s="36">
        <f t="shared" si="6"/>
        <v>0</v>
      </c>
      <c r="F99" s="10">
        <v>2</v>
      </c>
      <c r="G99" s="10">
        <v>1833394</v>
      </c>
      <c r="I99" s="11" t="s">
        <v>1993</v>
      </c>
      <c r="J99" s="11" t="s">
        <v>91</v>
      </c>
      <c r="K99" s="29" t="s">
        <v>92</v>
      </c>
      <c r="L99" s="29" t="s">
        <v>329</v>
      </c>
      <c r="M99" s="29" t="s">
        <v>329</v>
      </c>
      <c r="N99" s="11" t="s">
        <v>93</v>
      </c>
      <c r="O99" s="11" t="s">
        <v>1470</v>
      </c>
    </row>
    <row r="100" spans="1:15" ht="12.75" customHeight="1">
      <c r="A100" s="10" t="s">
        <v>448</v>
      </c>
      <c r="B100" s="10" t="s">
        <v>1471</v>
      </c>
      <c r="C100" s="31">
        <v>15.5</v>
      </c>
      <c r="D100" s="32">
        <v>1.7</v>
      </c>
      <c r="E100" s="36">
        <f t="shared" si="6"/>
        <v>0.9248599999999989</v>
      </c>
      <c r="F100" s="10">
        <v>2</v>
      </c>
      <c r="G100" s="10">
        <v>1465117</v>
      </c>
      <c r="I100" s="10" t="s">
        <v>528</v>
      </c>
      <c r="J100" s="10" t="s">
        <v>1584</v>
      </c>
      <c r="K100" s="36">
        <f>K101-L100</f>
        <v>-59.1</v>
      </c>
      <c r="L100" s="30">
        <v>2.4</v>
      </c>
      <c r="M100" s="36">
        <f>K101-K100</f>
        <v>2.3999999999999986</v>
      </c>
      <c r="N100" s="7">
        <v>115</v>
      </c>
      <c r="O100" s="7">
        <v>219870</v>
      </c>
    </row>
    <row r="101" spans="1:15" ht="12.75" customHeight="1">
      <c r="A101" s="10" t="s">
        <v>1675</v>
      </c>
      <c r="B101" s="10" t="s">
        <v>1471</v>
      </c>
      <c r="C101" s="31">
        <f>C100+(G100-G101)/100000</f>
        <v>16.42486</v>
      </c>
      <c r="D101" s="31"/>
      <c r="E101" s="36">
        <f t="shared" si="6"/>
        <v>0.3390500000000003</v>
      </c>
      <c r="F101" s="50">
        <v>2</v>
      </c>
      <c r="G101" s="50">
        <v>1372631</v>
      </c>
      <c r="I101" s="10" t="s">
        <v>62</v>
      </c>
      <c r="J101" s="10" t="s">
        <v>1584</v>
      </c>
      <c r="K101" s="36">
        <f>K105-L101</f>
        <v>-56.7</v>
      </c>
      <c r="L101" s="30">
        <v>3.1</v>
      </c>
      <c r="M101" s="36">
        <f>K105-K101</f>
        <v>3.1000000000000014</v>
      </c>
      <c r="N101" s="7">
        <v>115</v>
      </c>
      <c r="O101" s="7">
        <v>212791</v>
      </c>
    </row>
    <row r="102" spans="1:15" ht="12.75" customHeight="1">
      <c r="A102" s="10" t="s">
        <v>446</v>
      </c>
      <c r="B102" s="10" t="s">
        <v>1471</v>
      </c>
      <c r="C102" s="31">
        <f aca="true" t="shared" si="7" ref="C102:C120">C101+(G101-G102)/100000</f>
        <v>16.76391</v>
      </c>
      <c r="D102" s="31"/>
      <c r="E102" s="36">
        <f t="shared" si="6"/>
        <v>0.46488000000000085</v>
      </c>
      <c r="F102" s="10">
        <v>2</v>
      </c>
      <c r="G102" s="10">
        <v>1338726</v>
      </c>
      <c r="I102" s="10" t="s">
        <v>1712</v>
      </c>
      <c r="J102" s="10" t="s">
        <v>1584</v>
      </c>
      <c r="K102" s="33">
        <v>-42.1875</v>
      </c>
      <c r="L102" s="33"/>
      <c r="M102" s="36"/>
      <c r="N102" s="15">
        <v>115</v>
      </c>
      <c r="O102" s="7">
        <v>85075</v>
      </c>
    </row>
    <row r="103" spans="1:15" ht="12.75" customHeight="1">
      <c r="A103" s="10" t="s">
        <v>1171</v>
      </c>
      <c r="B103" s="10" t="s">
        <v>1471</v>
      </c>
      <c r="C103" s="31">
        <f t="shared" si="7"/>
        <v>17.22879</v>
      </c>
      <c r="D103" s="31"/>
      <c r="E103" s="36">
        <f t="shared" si="6"/>
        <v>0.1032599999999988</v>
      </c>
      <c r="F103" s="14">
        <v>2</v>
      </c>
      <c r="G103" s="10">
        <v>1292238</v>
      </c>
      <c r="I103" s="10"/>
      <c r="J103" s="10"/>
      <c r="K103" s="33"/>
      <c r="L103" s="33"/>
      <c r="M103" s="36"/>
      <c r="N103" s="15"/>
      <c r="O103" s="7"/>
    </row>
    <row r="104" spans="1:15" ht="12.75" customHeight="1">
      <c r="A104" s="81" t="s">
        <v>1171</v>
      </c>
      <c r="B104" s="10" t="s">
        <v>1471</v>
      </c>
      <c r="C104" s="31">
        <f t="shared" si="7"/>
        <v>17.33205</v>
      </c>
      <c r="D104" s="31"/>
      <c r="E104" s="36">
        <f t="shared" si="6"/>
        <v>1.202770000000001</v>
      </c>
      <c r="F104" s="10">
        <v>2</v>
      </c>
      <c r="G104" s="10">
        <v>1281912</v>
      </c>
      <c r="I104" s="10"/>
      <c r="J104" s="10"/>
      <c r="K104" s="33"/>
      <c r="L104" s="33"/>
      <c r="M104" s="36"/>
      <c r="N104" s="15"/>
      <c r="O104" s="7"/>
    </row>
    <row r="105" spans="1:15" ht="12.75" customHeight="1">
      <c r="A105" s="106" t="s">
        <v>741</v>
      </c>
      <c r="B105" s="50" t="s">
        <v>1471</v>
      </c>
      <c r="C105" s="31">
        <f t="shared" si="7"/>
        <v>18.53482</v>
      </c>
      <c r="D105" s="50"/>
      <c r="E105" s="36">
        <f t="shared" si="6"/>
        <v>0.5059700000000014</v>
      </c>
      <c r="F105" s="50">
        <v>2</v>
      </c>
      <c r="G105" s="50">
        <v>1161635</v>
      </c>
      <c r="I105" s="10" t="s">
        <v>45</v>
      </c>
      <c r="J105" s="10" t="s">
        <v>1584</v>
      </c>
      <c r="K105" s="36">
        <f>K111-L105</f>
        <v>-53.6</v>
      </c>
      <c r="L105" s="30">
        <v>0</v>
      </c>
      <c r="M105" s="30">
        <f>K107-K105</f>
        <v>0</v>
      </c>
      <c r="N105" s="7" t="s">
        <v>1353</v>
      </c>
      <c r="O105" s="12"/>
    </row>
    <row r="106" spans="1:15" ht="12.75" customHeight="1">
      <c r="A106" s="106" t="s">
        <v>740</v>
      </c>
      <c r="B106" s="50" t="s">
        <v>1471</v>
      </c>
      <c r="C106" s="31">
        <f t="shared" si="7"/>
        <v>19.04079</v>
      </c>
      <c r="D106" s="50"/>
      <c r="E106" s="36">
        <f t="shared" si="6"/>
        <v>0.07897000000000176</v>
      </c>
      <c r="F106" s="50">
        <v>2</v>
      </c>
      <c r="G106" s="50">
        <v>1111038</v>
      </c>
      <c r="I106" s="10"/>
      <c r="J106" s="10"/>
      <c r="K106" s="36"/>
      <c r="L106" s="30"/>
      <c r="M106" s="30"/>
      <c r="N106" s="7"/>
      <c r="O106" s="12"/>
    </row>
    <row r="107" spans="1:15" ht="12.75" customHeight="1">
      <c r="A107" s="10" t="s">
        <v>1047</v>
      </c>
      <c r="B107" s="10" t="s">
        <v>1471</v>
      </c>
      <c r="C107" s="31">
        <f t="shared" si="7"/>
        <v>19.119760000000003</v>
      </c>
      <c r="D107" s="31"/>
      <c r="E107" s="36">
        <f t="shared" si="6"/>
        <v>0.7245799999999996</v>
      </c>
      <c r="F107" s="10">
        <v>2</v>
      </c>
      <c r="G107" s="10">
        <v>1103141</v>
      </c>
      <c r="I107" s="10" t="s">
        <v>521</v>
      </c>
      <c r="J107" s="10" t="s">
        <v>1584</v>
      </c>
      <c r="K107" s="36">
        <v>-53.6</v>
      </c>
      <c r="L107" s="30"/>
      <c r="M107" s="36">
        <f aca="true" t="shared" si="8" ref="M107:M113">K108-K107</f>
        <v>0</v>
      </c>
      <c r="N107" s="7">
        <v>74</v>
      </c>
      <c r="O107" s="7">
        <v>96519</v>
      </c>
    </row>
    <row r="108" spans="1:15" ht="12.75" customHeight="1">
      <c r="A108" s="10" t="s">
        <v>1041</v>
      </c>
      <c r="B108" s="10" t="s">
        <v>1471</v>
      </c>
      <c r="C108" s="31">
        <f t="shared" si="7"/>
        <v>19.844340000000003</v>
      </c>
      <c r="D108" s="32">
        <f>14.2-1.7</f>
        <v>12.5</v>
      </c>
      <c r="E108" s="36">
        <f t="shared" si="6"/>
        <v>1.1782199999999996</v>
      </c>
      <c r="F108" s="10">
        <v>2</v>
      </c>
      <c r="G108" s="10">
        <v>1030683</v>
      </c>
      <c r="I108" s="10" t="s">
        <v>521</v>
      </c>
      <c r="J108" s="10" t="s">
        <v>1584</v>
      </c>
      <c r="K108" s="36">
        <v>-53.6</v>
      </c>
      <c r="L108" s="30"/>
      <c r="M108" s="36">
        <f>K111-K108</f>
        <v>0</v>
      </c>
      <c r="N108" s="7">
        <v>74</v>
      </c>
      <c r="O108" s="7">
        <v>96519</v>
      </c>
    </row>
    <row r="109" spans="1:15" ht="12.75" customHeight="1">
      <c r="A109" s="50" t="s">
        <v>744</v>
      </c>
      <c r="B109" s="50" t="s">
        <v>1471</v>
      </c>
      <c r="C109" s="31">
        <f t="shared" si="7"/>
        <v>21.022560000000002</v>
      </c>
      <c r="D109" s="50"/>
      <c r="E109" s="36">
        <f t="shared" si="6"/>
        <v>1.10041</v>
      </c>
      <c r="F109" s="50">
        <v>2</v>
      </c>
      <c r="G109" s="50">
        <v>912861</v>
      </c>
      <c r="I109" s="10"/>
      <c r="J109" s="10"/>
      <c r="K109" s="36"/>
      <c r="L109" s="30"/>
      <c r="M109" s="36"/>
      <c r="N109" s="7"/>
      <c r="O109" s="7"/>
    </row>
    <row r="110" spans="1:15" ht="12.75" customHeight="1">
      <c r="A110" s="106" t="s">
        <v>951</v>
      </c>
      <c r="B110" s="50" t="s">
        <v>1471</v>
      </c>
      <c r="C110" s="31">
        <f t="shared" si="7"/>
        <v>22.122970000000002</v>
      </c>
      <c r="D110" s="31"/>
      <c r="E110" s="36">
        <f t="shared" si="6"/>
        <v>0.04369000000000156</v>
      </c>
      <c r="F110" s="50">
        <v>2</v>
      </c>
      <c r="G110" s="50">
        <v>802820</v>
      </c>
      <c r="I110" s="10"/>
      <c r="J110" s="10"/>
      <c r="K110" s="36"/>
      <c r="L110" s="30"/>
      <c r="M110" s="36"/>
      <c r="N110" s="7"/>
      <c r="O110" s="7"/>
    </row>
    <row r="111" spans="1:15" ht="12.75" customHeight="1">
      <c r="A111" s="50" t="s">
        <v>743</v>
      </c>
      <c r="B111" s="50" t="s">
        <v>1471</v>
      </c>
      <c r="C111" s="31">
        <f t="shared" si="7"/>
        <v>22.166660000000004</v>
      </c>
      <c r="D111" s="50"/>
      <c r="E111" s="36">
        <f t="shared" si="6"/>
        <v>0.3074699999999986</v>
      </c>
      <c r="F111" s="50">
        <v>2</v>
      </c>
      <c r="G111" s="50">
        <v>798451</v>
      </c>
      <c r="I111" s="10" t="s">
        <v>46</v>
      </c>
      <c r="J111" s="10" t="s">
        <v>1584</v>
      </c>
      <c r="K111" s="36">
        <f>K113-L111</f>
        <v>-53.6</v>
      </c>
      <c r="L111" s="30">
        <v>2.6</v>
      </c>
      <c r="M111" s="36">
        <f t="shared" si="8"/>
        <v>0.36578999999999695</v>
      </c>
      <c r="N111" s="7"/>
      <c r="O111" s="7"/>
    </row>
    <row r="112" spans="1:15" ht="12.75" customHeight="1">
      <c r="A112" s="106" t="s">
        <v>742</v>
      </c>
      <c r="B112" s="50" t="s">
        <v>1471</v>
      </c>
      <c r="C112" s="31">
        <f t="shared" si="7"/>
        <v>22.474130000000002</v>
      </c>
      <c r="D112" s="50"/>
      <c r="E112" s="36">
        <f t="shared" si="6"/>
        <v>2.1311999999999998</v>
      </c>
      <c r="F112" s="50">
        <v>2</v>
      </c>
      <c r="G112" s="50">
        <v>767704</v>
      </c>
      <c r="I112" s="10" t="s">
        <v>61</v>
      </c>
      <c r="J112" s="10" t="s">
        <v>1584</v>
      </c>
      <c r="K112" s="36">
        <f>K107+(O112-O107)/100000</f>
        <v>-53.234210000000004</v>
      </c>
      <c r="L112" s="30"/>
      <c r="M112" s="36">
        <f t="shared" si="8"/>
        <v>2.2342100000000045</v>
      </c>
      <c r="N112" s="7">
        <v>74</v>
      </c>
      <c r="O112" s="7">
        <v>133098</v>
      </c>
    </row>
    <row r="113" spans="1:18" ht="12.75" customHeight="1">
      <c r="A113" s="106" t="s">
        <v>950</v>
      </c>
      <c r="B113" s="50" t="s">
        <v>1471</v>
      </c>
      <c r="C113" s="31">
        <f t="shared" si="7"/>
        <v>24.605330000000002</v>
      </c>
      <c r="D113" s="31"/>
      <c r="E113" s="36">
        <f t="shared" si="6"/>
        <v>1.6274100000000011</v>
      </c>
      <c r="F113" s="50">
        <v>2</v>
      </c>
      <c r="G113" s="50">
        <v>554584</v>
      </c>
      <c r="I113" s="10" t="s">
        <v>47</v>
      </c>
      <c r="J113" s="10" t="s">
        <v>1584</v>
      </c>
      <c r="K113" s="36">
        <f>K114-L113</f>
        <v>-51</v>
      </c>
      <c r="L113" s="30">
        <v>4.2</v>
      </c>
      <c r="M113" s="30">
        <f t="shared" si="8"/>
        <v>4.200000000000003</v>
      </c>
      <c r="N113" s="7"/>
      <c r="O113" s="7"/>
      <c r="R113">
        <f>27.1-19.8</f>
        <v>7.300000000000001</v>
      </c>
    </row>
    <row r="114" spans="1:15" ht="12.75" customHeight="1">
      <c r="A114" s="106" t="s">
        <v>947</v>
      </c>
      <c r="B114" s="10" t="s">
        <v>1471</v>
      </c>
      <c r="C114" s="31">
        <f t="shared" si="7"/>
        <v>26.232740000000003</v>
      </c>
      <c r="D114" s="31"/>
      <c r="E114" s="36">
        <f>C116-C114</f>
        <v>0.9091099999999983</v>
      </c>
      <c r="F114" s="50">
        <v>2</v>
      </c>
      <c r="G114" s="50">
        <v>391843</v>
      </c>
      <c r="I114" s="10" t="s">
        <v>48</v>
      </c>
      <c r="J114" s="10" t="s">
        <v>1584</v>
      </c>
      <c r="K114" s="36">
        <f>K117-L114</f>
        <v>-46.8</v>
      </c>
      <c r="L114" s="30">
        <v>4.5</v>
      </c>
      <c r="M114" s="30">
        <f>K117-K114</f>
        <v>4.5</v>
      </c>
      <c r="N114" s="7">
        <v>63</v>
      </c>
      <c r="O114" s="7">
        <v>327002</v>
      </c>
    </row>
    <row r="115" spans="1:15" ht="12.75" customHeight="1">
      <c r="A115" s="106" t="s">
        <v>1580</v>
      </c>
      <c r="B115" s="10" t="s">
        <v>1471</v>
      </c>
      <c r="C115" s="31">
        <f t="shared" si="7"/>
        <v>26.649900000000002</v>
      </c>
      <c r="D115" s="31"/>
      <c r="E115" s="36">
        <f>C117-C115</f>
        <v>1.351140000000001</v>
      </c>
      <c r="F115" s="50">
        <v>2</v>
      </c>
      <c r="G115" s="50">
        <v>350127</v>
      </c>
      <c r="I115" s="10" t="s">
        <v>791</v>
      </c>
      <c r="J115" s="17" t="s">
        <v>1584</v>
      </c>
      <c r="K115" s="33">
        <v>-33.6065560579299</v>
      </c>
      <c r="L115" s="33"/>
      <c r="M115" s="36"/>
      <c r="N115" s="15">
        <v>49</v>
      </c>
      <c r="O115" s="7">
        <v>88580</v>
      </c>
    </row>
    <row r="116" spans="1:15" ht="12.75" customHeight="1">
      <c r="A116" s="10" t="s">
        <v>452</v>
      </c>
      <c r="B116" s="10" t="s">
        <v>1471</v>
      </c>
      <c r="C116" s="31">
        <f>C115+(G115-G116)/100000</f>
        <v>27.14185</v>
      </c>
      <c r="D116" s="31"/>
      <c r="E116" s="36">
        <f t="shared" si="6"/>
        <v>0.8591900000000017</v>
      </c>
      <c r="F116" s="10">
        <v>2</v>
      </c>
      <c r="G116" s="10">
        <v>300932</v>
      </c>
      <c r="I116" s="10" t="s">
        <v>50</v>
      </c>
      <c r="J116" s="10" t="s">
        <v>1584</v>
      </c>
      <c r="K116" s="36"/>
      <c r="L116" s="30"/>
      <c r="M116" s="36"/>
      <c r="N116" s="7"/>
      <c r="O116" s="7"/>
    </row>
    <row r="117" spans="1:15" ht="12.75" customHeight="1">
      <c r="A117" s="10" t="s">
        <v>455</v>
      </c>
      <c r="B117" s="10" t="s">
        <v>1471</v>
      </c>
      <c r="C117" s="31">
        <f t="shared" si="7"/>
        <v>28.001040000000003</v>
      </c>
      <c r="D117" s="31"/>
      <c r="E117" s="36">
        <f t="shared" si="6"/>
        <v>0.417349999999999</v>
      </c>
      <c r="F117" s="10">
        <v>2</v>
      </c>
      <c r="G117" s="10">
        <v>215013</v>
      </c>
      <c r="I117" s="10" t="s">
        <v>51</v>
      </c>
      <c r="J117" s="10" t="s">
        <v>1584</v>
      </c>
      <c r="K117" s="36">
        <f>K118-L117</f>
        <v>-42.3</v>
      </c>
      <c r="L117" s="30">
        <v>1.8</v>
      </c>
      <c r="M117" s="30">
        <f aca="true" t="shared" si="9" ref="M117:M140">K118-K117</f>
        <v>1.7999999999999972</v>
      </c>
      <c r="N117" s="7">
        <v>49</v>
      </c>
      <c r="O117" s="7">
        <v>164518</v>
      </c>
    </row>
    <row r="118" spans="1:15" ht="12.75" customHeight="1">
      <c r="A118" s="106" t="s">
        <v>739</v>
      </c>
      <c r="B118" s="50" t="s">
        <v>1471</v>
      </c>
      <c r="C118" s="31">
        <f t="shared" si="7"/>
        <v>28.418390000000002</v>
      </c>
      <c r="D118" s="32"/>
      <c r="E118" s="36">
        <f t="shared" si="6"/>
        <v>0.06385999999999825</v>
      </c>
      <c r="F118" s="10">
        <v>2</v>
      </c>
      <c r="G118" s="50">
        <v>173278</v>
      </c>
      <c r="I118" s="10" t="s">
        <v>1590</v>
      </c>
      <c r="J118" s="10" t="s">
        <v>1584</v>
      </c>
      <c r="K118" s="36">
        <v>-40.5</v>
      </c>
      <c r="L118" s="30">
        <v>6.8</v>
      </c>
      <c r="M118" s="36">
        <f t="shared" si="9"/>
        <v>0.44218000000000046</v>
      </c>
      <c r="N118" s="7">
        <v>49</v>
      </c>
      <c r="O118" s="7">
        <v>219733</v>
      </c>
    </row>
    <row r="119" spans="1:15" ht="12.75" customHeight="1">
      <c r="A119" s="10" t="s">
        <v>1671</v>
      </c>
      <c r="B119" s="10" t="s">
        <v>1471</v>
      </c>
      <c r="C119" s="31">
        <f t="shared" si="7"/>
        <v>28.48225</v>
      </c>
      <c r="D119" s="32"/>
      <c r="E119" s="36">
        <f t="shared" si="6"/>
        <v>0.017260000000000275</v>
      </c>
      <c r="F119" s="10">
        <v>2</v>
      </c>
      <c r="G119" s="10">
        <v>166892</v>
      </c>
      <c r="I119" s="10" t="s">
        <v>69</v>
      </c>
      <c r="J119" s="10" t="s">
        <v>1584</v>
      </c>
      <c r="K119" s="36">
        <f>K118+(O119-O118)/100000</f>
        <v>-40.05782</v>
      </c>
      <c r="L119" s="30"/>
      <c r="M119" s="36">
        <f t="shared" si="9"/>
        <v>0.3477900000000034</v>
      </c>
      <c r="N119" s="7">
        <v>49</v>
      </c>
      <c r="O119" s="7">
        <v>263951</v>
      </c>
    </row>
    <row r="120" spans="1:15" ht="12.75" customHeight="1">
      <c r="A120" s="10" t="s">
        <v>456</v>
      </c>
      <c r="B120" s="10" t="s">
        <v>1471</v>
      </c>
      <c r="C120" s="31">
        <f t="shared" si="7"/>
        <v>28.49951</v>
      </c>
      <c r="D120" s="32"/>
      <c r="E120" s="36">
        <f t="shared" si="6"/>
        <v>-0.017260000000000275</v>
      </c>
      <c r="F120" s="10">
        <v>2</v>
      </c>
      <c r="G120" s="10">
        <v>165166</v>
      </c>
      <c r="I120" s="10" t="s">
        <v>78</v>
      </c>
      <c r="J120" s="10" t="s">
        <v>1584</v>
      </c>
      <c r="K120" s="36">
        <f>K119+(O120-O119)/100000</f>
        <v>-39.710029999999996</v>
      </c>
      <c r="L120" s="36"/>
      <c r="M120" s="36">
        <f t="shared" si="9"/>
        <v>0.8971099999999979</v>
      </c>
      <c r="N120" s="7">
        <v>49</v>
      </c>
      <c r="O120" s="7">
        <v>298730</v>
      </c>
    </row>
    <row r="121" spans="1:15" ht="12.75" customHeight="1">
      <c r="A121" s="81" t="s">
        <v>1507</v>
      </c>
      <c r="B121" s="10" t="s">
        <v>1471</v>
      </c>
      <c r="C121" s="31">
        <f>C120+(G120-G119)/100000</f>
        <v>28.48225</v>
      </c>
      <c r="D121" s="32"/>
      <c r="E121" s="36">
        <f t="shared" si="6"/>
        <v>0.85642</v>
      </c>
      <c r="F121" s="10">
        <v>66</v>
      </c>
      <c r="G121" s="50">
        <f>440440+5181</f>
        <v>445621</v>
      </c>
      <c r="I121" s="10" t="s">
        <v>49</v>
      </c>
      <c r="J121" s="10" t="s">
        <v>1584</v>
      </c>
      <c r="K121" s="36">
        <f>K120+(O121-O120)/100000</f>
        <v>-38.81292</v>
      </c>
      <c r="L121" s="36"/>
      <c r="M121" s="36">
        <f t="shared" si="9"/>
        <v>-0.0032199999999988904</v>
      </c>
      <c r="N121" s="7">
        <v>49</v>
      </c>
      <c r="O121" s="7">
        <v>388441</v>
      </c>
    </row>
    <row r="122" spans="1:15" ht="12.75" customHeight="1">
      <c r="A122" s="81" t="s">
        <v>1508</v>
      </c>
      <c r="B122" s="10" t="s">
        <v>1471</v>
      </c>
      <c r="C122" s="31">
        <f>C123-(G122-G121)/100000</f>
        <v>29.33867</v>
      </c>
      <c r="D122" s="32"/>
      <c r="E122" s="36">
        <f t="shared" si="6"/>
        <v>0.3613299999999988</v>
      </c>
      <c r="F122" s="10">
        <v>66</v>
      </c>
      <c r="G122" s="50">
        <f>440440+41314</f>
        <v>481754</v>
      </c>
      <c r="I122" s="10" t="s">
        <v>792</v>
      </c>
      <c r="J122" s="10" t="s">
        <v>1584</v>
      </c>
      <c r="K122" s="36">
        <f>K121+(O121-O122)/100000</f>
        <v>-38.81614</v>
      </c>
      <c r="L122" s="36"/>
      <c r="M122" s="36">
        <f t="shared" si="9"/>
        <v>0.9484099999999955</v>
      </c>
      <c r="N122" s="7">
        <v>49</v>
      </c>
      <c r="O122" s="7">
        <v>388763</v>
      </c>
    </row>
    <row r="123" spans="1:15" ht="12.75" customHeight="1">
      <c r="A123" s="10" t="s">
        <v>1048</v>
      </c>
      <c r="B123" s="10" t="s">
        <v>1471</v>
      </c>
      <c r="C123" s="31">
        <f>17.2+12.5</f>
        <v>29.7</v>
      </c>
      <c r="D123" s="32">
        <v>6.6</v>
      </c>
      <c r="E123" s="36">
        <v>6.5</v>
      </c>
      <c r="F123" s="10">
        <v>66</v>
      </c>
      <c r="G123" s="10">
        <v>401018</v>
      </c>
      <c r="I123" s="10" t="s">
        <v>65</v>
      </c>
      <c r="J123" s="10" t="s">
        <v>1584</v>
      </c>
      <c r="K123" s="36">
        <f>K121+(O123-O121)/100000</f>
        <v>-37.86773</v>
      </c>
      <c r="L123" s="36"/>
      <c r="M123" s="36">
        <f t="shared" si="9"/>
        <v>-0.0022699999999957754</v>
      </c>
      <c r="N123" s="7">
        <v>49</v>
      </c>
      <c r="O123" s="7">
        <v>482960</v>
      </c>
    </row>
    <row r="124" spans="1:15" ht="12.75" customHeight="1">
      <c r="A124" s="10" t="s">
        <v>787</v>
      </c>
      <c r="B124" s="10" t="s">
        <v>1471</v>
      </c>
      <c r="C124" s="31">
        <v>33.26</v>
      </c>
      <c r="D124" s="32"/>
      <c r="E124" s="36">
        <v>0.1</v>
      </c>
      <c r="F124" s="10">
        <v>66</v>
      </c>
      <c r="G124" s="10">
        <v>224548</v>
      </c>
      <c r="I124" s="10" t="s">
        <v>1583</v>
      </c>
      <c r="J124" s="10" t="s">
        <v>1584</v>
      </c>
      <c r="K124" s="38">
        <v>-37.87</v>
      </c>
      <c r="L124" s="36"/>
      <c r="M124" s="36">
        <f t="shared" si="9"/>
        <v>0</v>
      </c>
      <c r="N124" s="13">
        <v>37</v>
      </c>
      <c r="O124" s="7">
        <v>541030</v>
      </c>
    </row>
    <row r="125" spans="1:15" ht="12.75" customHeight="1">
      <c r="A125" s="10" t="s">
        <v>453</v>
      </c>
      <c r="B125" s="10" t="s">
        <v>1471</v>
      </c>
      <c r="C125" s="31">
        <f>C123+D123</f>
        <v>36.3</v>
      </c>
      <c r="D125" s="32">
        <v>9.4</v>
      </c>
      <c r="E125" s="30">
        <v>9.4</v>
      </c>
      <c r="F125" s="10">
        <v>66</v>
      </c>
      <c r="G125" s="10">
        <v>223136</v>
      </c>
      <c r="I125" s="10" t="s">
        <v>1587</v>
      </c>
      <c r="J125" s="10" t="s">
        <v>1584</v>
      </c>
      <c r="K125" s="38">
        <v>-37.87</v>
      </c>
      <c r="L125" s="36"/>
      <c r="M125" s="36">
        <f t="shared" si="9"/>
        <v>4.169999999999995</v>
      </c>
      <c r="N125" s="13">
        <v>37</v>
      </c>
      <c r="O125" s="7">
        <v>515682</v>
      </c>
    </row>
    <row r="126" spans="1:15" ht="12.75" customHeight="1">
      <c r="A126" s="10" t="s">
        <v>470</v>
      </c>
      <c r="B126" s="10" t="s">
        <v>1471</v>
      </c>
      <c r="C126" s="31">
        <f>C125+E124</f>
        <v>36.4</v>
      </c>
      <c r="D126" s="32">
        <v>3.6</v>
      </c>
      <c r="E126" s="36">
        <f>C128-C127</f>
        <v>3.5396</v>
      </c>
      <c r="F126" s="10">
        <v>8</v>
      </c>
      <c r="G126" s="10">
        <v>566305</v>
      </c>
      <c r="I126" s="10" t="s">
        <v>52</v>
      </c>
      <c r="J126" s="10" t="s">
        <v>1584</v>
      </c>
      <c r="K126" s="36">
        <f>K127-L126</f>
        <v>-33.7</v>
      </c>
      <c r="L126" s="30">
        <v>0</v>
      </c>
      <c r="M126" s="30">
        <f t="shared" si="9"/>
        <v>0</v>
      </c>
      <c r="N126" s="7">
        <v>37</v>
      </c>
      <c r="O126" s="7">
        <v>94662</v>
      </c>
    </row>
    <row r="127" spans="1:15" ht="12.75" customHeight="1">
      <c r="A127" s="10" t="s">
        <v>1073</v>
      </c>
      <c r="B127" s="10" t="s">
        <v>1471</v>
      </c>
      <c r="C127" s="31">
        <f>C126+D125</f>
        <v>45.8</v>
      </c>
      <c r="D127" s="31"/>
      <c r="E127" s="36">
        <f>C129-C128</f>
        <v>0.06040000000000134</v>
      </c>
      <c r="F127" s="10">
        <v>8</v>
      </c>
      <c r="G127" s="10">
        <v>808724</v>
      </c>
      <c r="I127" s="10" t="s">
        <v>53</v>
      </c>
      <c r="J127" s="10" t="s">
        <v>1584</v>
      </c>
      <c r="K127" s="36">
        <f>K128-L127</f>
        <v>-33.7</v>
      </c>
      <c r="L127" s="30">
        <v>0</v>
      </c>
      <c r="M127" s="30">
        <f t="shared" si="9"/>
        <v>0</v>
      </c>
      <c r="N127" s="7">
        <v>37</v>
      </c>
      <c r="O127" s="7">
        <v>71637</v>
      </c>
    </row>
    <row r="128" spans="1:15" ht="12.75" customHeight="1">
      <c r="A128" s="10" t="s">
        <v>458</v>
      </c>
      <c r="B128" s="10" t="s">
        <v>1471</v>
      </c>
      <c r="C128" s="31">
        <f>C129-(G128-G127)/100000</f>
        <v>49.3396</v>
      </c>
      <c r="D128" s="32">
        <v>0.7</v>
      </c>
      <c r="E128" s="30">
        <f>C130-C129</f>
        <v>0.7000000000000028</v>
      </c>
      <c r="F128" s="10">
        <v>8</v>
      </c>
      <c r="G128" s="10">
        <v>814764</v>
      </c>
      <c r="I128" s="10" t="s">
        <v>537</v>
      </c>
      <c r="J128" s="10" t="s">
        <v>1584</v>
      </c>
      <c r="K128" s="36">
        <v>-33.7</v>
      </c>
      <c r="L128" s="30">
        <v>2.4</v>
      </c>
      <c r="M128" s="36">
        <f t="shared" si="9"/>
        <v>0</v>
      </c>
      <c r="N128" s="7">
        <v>101</v>
      </c>
      <c r="O128" s="7">
        <v>2494</v>
      </c>
    </row>
    <row r="129" spans="1:15" ht="12.75" customHeight="1">
      <c r="A129" s="10" t="s">
        <v>427</v>
      </c>
      <c r="B129" s="10" t="s">
        <v>1471</v>
      </c>
      <c r="C129" s="31">
        <f>C127+D126</f>
        <v>49.4</v>
      </c>
      <c r="D129" s="32">
        <v>1.8</v>
      </c>
      <c r="E129" s="30">
        <f>C132-C130</f>
        <v>1.7999999999999972</v>
      </c>
      <c r="F129" s="10">
        <v>55</v>
      </c>
      <c r="G129" s="10">
        <v>190284</v>
      </c>
      <c r="I129" s="10" t="s">
        <v>1591</v>
      </c>
      <c r="J129" s="10" t="s">
        <v>1584</v>
      </c>
      <c r="K129" s="38">
        <v>-33.7</v>
      </c>
      <c r="L129" s="36"/>
      <c r="M129" s="36">
        <f t="shared" si="9"/>
        <v>0.015860000000010643</v>
      </c>
      <c r="N129" s="13">
        <v>16</v>
      </c>
      <c r="O129" s="7">
        <v>1109070</v>
      </c>
    </row>
    <row r="130" spans="1:15" ht="12.75" customHeight="1">
      <c r="A130" s="10" t="s">
        <v>426</v>
      </c>
      <c r="B130" s="10" t="s">
        <v>1471</v>
      </c>
      <c r="C130" s="31">
        <f>C129+D128</f>
        <v>50.1</v>
      </c>
      <c r="D130" s="32"/>
      <c r="E130" s="36"/>
      <c r="F130" s="10">
        <v>55</v>
      </c>
      <c r="G130" s="10" t="s">
        <v>1227</v>
      </c>
      <c r="I130" s="10" t="s">
        <v>1594</v>
      </c>
      <c r="J130" s="10" t="s">
        <v>1584</v>
      </c>
      <c r="K130" s="38">
        <f aca="true" t="shared" si="10" ref="K130:K136">K131-(O130-O131)/100000</f>
        <v>-33.68413999999999</v>
      </c>
      <c r="L130" s="36"/>
      <c r="M130" s="36">
        <f t="shared" si="9"/>
        <v>0.02857999999999805</v>
      </c>
      <c r="N130" s="13">
        <v>16</v>
      </c>
      <c r="O130" s="7">
        <v>1092336</v>
      </c>
    </row>
    <row r="131" spans="1:15" ht="12.75" customHeight="1">
      <c r="A131" s="10" t="s">
        <v>428</v>
      </c>
      <c r="B131" s="10" t="s">
        <v>1471</v>
      </c>
      <c r="C131" s="31"/>
      <c r="D131" s="32" t="s">
        <v>1160</v>
      </c>
      <c r="E131" s="32"/>
      <c r="F131" s="10">
        <v>121</v>
      </c>
      <c r="G131" s="10">
        <v>118951</v>
      </c>
      <c r="I131" s="10" t="s">
        <v>1597</v>
      </c>
      <c r="J131" s="10" t="s">
        <v>1584</v>
      </c>
      <c r="K131" s="38">
        <f t="shared" si="10"/>
        <v>-33.655559999999994</v>
      </c>
      <c r="L131" s="36"/>
      <c r="M131" s="36">
        <f t="shared" si="9"/>
        <v>0.6446699999999979</v>
      </c>
      <c r="N131" s="13">
        <v>16</v>
      </c>
      <c r="O131" s="7">
        <v>1089478</v>
      </c>
    </row>
    <row r="132" spans="1:15" ht="12.75" customHeight="1">
      <c r="A132" s="10" t="s">
        <v>426</v>
      </c>
      <c r="B132" s="10" t="s">
        <v>1471</v>
      </c>
      <c r="C132" s="31">
        <f>C130+D129</f>
        <v>51.9</v>
      </c>
      <c r="D132" s="32"/>
      <c r="E132" s="32"/>
      <c r="F132" s="10"/>
      <c r="G132" s="10"/>
      <c r="I132" s="10" t="s">
        <v>1610</v>
      </c>
      <c r="J132" s="10" t="s">
        <v>1584</v>
      </c>
      <c r="K132" s="38">
        <f t="shared" si="10"/>
        <v>-33.010889999999996</v>
      </c>
      <c r="L132" s="36"/>
      <c r="M132" s="36">
        <f t="shared" si="9"/>
        <v>0.19174999999999898</v>
      </c>
      <c r="N132" s="13">
        <v>16</v>
      </c>
      <c r="O132" s="7">
        <v>1025011</v>
      </c>
    </row>
    <row r="133" spans="2:15" ht="12.75" customHeight="1">
      <c r="B133" s="10"/>
      <c r="C133" s="32"/>
      <c r="D133" s="32"/>
      <c r="E133" s="32"/>
      <c r="F133" s="10"/>
      <c r="G133" s="10"/>
      <c r="I133" s="10" t="s">
        <v>1613</v>
      </c>
      <c r="J133" s="10" t="s">
        <v>1584</v>
      </c>
      <c r="K133" s="38">
        <f t="shared" si="10"/>
        <v>-32.81914</v>
      </c>
      <c r="L133" s="36"/>
      <c r="M133" s="36">
        <f t="shared" si="9"/>
        <v>0.015290000000000248</v>
      </c>
      <c r="N133" s="13">
        <v>16</v>
      </c>
      <c r="O133" s="7">
        <v>1005836</v>
      </c>
    </row>
    <row r="134" spans="2:15" ht="12.75" customHeight="1">
      <c r="B134" s="11"/>
      <c r="C134" s="32"/>
      <c r="D134" s="29" t="s">
        <v>1161</v>
      </c>
      <c r="E134" s="29" t="s">
        <v>1162</v>
      </c>
      <c r="F134" s="11"/>
      <c r="G134" s="11" t="s">
        <v>93</v>
      </c>
      <c r="I134" s="10" t="s">
        <v>1600</v>
      </c>
      <c r="J134" s="10" t="s">
        <v>1584</v>
      </c>
      <c r="K134" s="38">
        <f t="shared" si="10"/>
        <v>-32.80385</v>
      </c>
      <c r="L134" s="36"/>
      <c r="M134" s="36">
        <f t="shared" si="9"/>
        <v>0.45150999999999897</v>
      </c>
      <c r="N134" s="13">
        <v>16</v>
      </c>
      <c r="O134" s="7">
        <v>1004307</v>
      </c>
    </row>
    <row r="135" spans="1:15" ht="12.75" customHeight="1">
      <c r="A135" s="11" t="s">
        <v>1993</v>
      </c>
      <c r="B135" s="11" t="s">
        <v>91</v>
      </c>
      <c r="C135" s="29"/>
      <c r="D135" s="29" t="s">
        <v>329</v>
      </c>
      <c r="E135" s="29" t="s">
        <v>329</v>
      </c>
      <c r="F135" s="11" t="s">
        <v>93</v>
      </c>
      <c r="G135" s="11" t="s">
        <v>1470</v>
      </c>
      <c r="I135" s="10" t="s">
        <v>1616</v>
      </c>
      <c r="J135" s="10" t="s">
        <v>1584</v>
      </c>
      <c r="K135" s="38">
        <f t="shared" si="10"/>
        <v>-32.35234</v>
      </c>
      <c r="L135" s="36"/>
      <c r="M135" s="36">
        <f t="shared" si="9"/>
        <v>0.8972899999999981</v>
      </c>
      <c r="N135" s="13">
        <v>16</v>
      </c>
      <c r="O135" s="7">
        <v>959156</v>
      </c>
    </row>
    <row r="136" spans="1:15" ht="12.75" customHeight="1">
      <c r="A136" s="40" t="s">
        <v>482</v>
      </c>
      <c r="B136" s="17" t="s">
        <v>2042</v>
      </c>
      <c r="C136" s="29" t="s">
        <v>92</v>
      </c>
      <c r="D136" s="36"/>
      <c r="E136" s="36">
        <f>C138-C137</f>
        <v>1.5149199999999965</v>
      </c>
      <c r="F136" s="7">
        <v>67</v>
      </c>
      <c r="G136" s="7">
        <v>271289</v>
      </c>
      <c r="I136" s="10" t="s">
        <v>1619</v>
      </c>
      <c r="J136" s="10" t="s">
        <v>1584</v>
      </c>
      <c r="K136" s="38">
        <f t="shared" si="10"/>
        <v>-31.45505</v>
      </c>
      <c r="L136" s="36"/>
      <c r="M136" s="36">
        <f t="shared" si="9"/>
        <v>0.15504999999999924</v>
      </c>
      <c r="N136" s="13">
        <v>16</v>
      </c>
      <c r="O136" s="7">
        <v>869427</v>
      </c>
    </row>
    <row r="137" spans="1:15" ht="12.75" customHeight="1">
      <c r="A137" s="40" t="s">
        <v>479</v>
      </c>
      <c r="B137" s="17" t="s">
        <v>2042</v>
      </c>
      <c r="C137" s="36">
        <f>C138-(G137-G136)/100000</f>
        <v>-62.188649999999996</v>
      </c>
      <c r="D137" s="36"/>
      <c r="E137" s="36">
        <f>C139-C138</f>
        <v>0.4315599999999975</v>
      </c>
      <c r="F137" s="7">
        <v>67</v>
      </c>
      <c r="G137" s="7">
        <v>422781</v>
      </c>
      <c r="I137" s="10" t="s">
        <v>54</v>
      </c>
      <c r="J137" s="10" t="s">
        <v>1584</v>
      </c>
      <c r="K137" s="36">
        <f>K138-L137</f>
        <v>-31.3</v>
      </c>
      <c r="L137" s="30">
        <v>8.8</v>
      </c>
      <c r="M137" s="30">
        <f t="shared" si="9"/>
        <v>8.8</v>
      </c>
      <c r="N137" s="7">
        <v>16</v>
      </c>
      <c r="O137" s="7">
        <v>853922</v>
      </c>
    </row>
    <row r="138" spans="1:15" ht="12.75" customHeight="1">
      <c r="A138" s="40" t="s">
        <v>939</v>
      </c>
      <c r="B138" s="17" t="s">
        <v>2042</v>
      </c>
      <c r="C138" s="36">
        <f>C140-(G139-G137)/100000</f>
        <v>-60.67373</v>
      </c>
      <c r="D138" s="36"/>
      <c r="E138" s="36">
        <f>C140-C139</f>
        <v>0.14217000000000013</v>
      </c>
      <c r="F138" s="7">
        <v>67</v>
      </c>
      <c r="G138" s="7">
        <v>465937</v>
      </c>
      <c r="I138" s="10" t="s">
        <v>542</v>
      </c>
      <c r="J138" s="10" t="s">
        <v>1584</v>
      </c>
      <c r="K138" s="36">
        <f>K140-L138</f>
        <v>-22.5</v>
      </c>
      <c r="L138" s="30">
        <v>1.7</v>
      </c>
      <c r="M138" s="36">
        <f t="shared" si="9"/>
        <v>1.5880949999999991</v>
      </c>
      <c r="N138" s="7">
        <v>16</v>
      </c>
      <c r="O138" s="7">
        <v>262146</v>
      </c>
    </row>
    <row r="139" spans="1:15" ht="12.75" customHeight="1">
      <c r="A139" s="40" t="s">
        <v>808</v>
      </c>
      <c r="B139" s="17" t="s">
        <v>2042</v>
      </c>
      <c r="C139" s="36">
        <f>C140-(G139-G138)/100000</f>
        <v>-60.24217</v>
      </c>
      <c r="D139" s="30">
        <v>10.6</v>
      </c>
      <c r="E139" s="30">
        <v>10.6</v>
      </c>
      <c r="F139" s="7">
        <v>67</v>
      </c>
      <c r="G139" s="7">
        <v>480154</v>
      </c>
      <c r="I139" s="10" t="s">
        <v>55</v>
      </c>
      <c r="J139" s="10" t="s">
        <v>1584</v>
      </c>
      <c r="K139" s="38">
        <f>K140-(K138+O140)/100000</f>
        <v>-20.911905</v>
      </c>
      <c r="L139" s="36"/>
      <c r="M139" s="36">
        <f t="shared" si="9"/>
        <v>0.11190500000000014</v>
      </c>
      <c r="N139" s="7">
        <v>16</v>
      </c>
      <c r="O139" s="7">
        <v>153339</v>
      </c>
    </row>
    <row r="140" spans="1:15" ht="12.75" customHeight="1">
      <c r="A140" s="10" t="s">
        <v>2043</v>
      </c>
      <c r="B140" s="17" t="s">
        <v>2042</v>
      </c>
      <c r="C140" s="36">
        <v>-60.1</v>
      </c>
      <c r="D140" s="34">
        <v>4.3</v>
      </c>
      <c r="E140" s="30">
        <f>C142-C141</f>
        <v>8.379999999999995</v>
      </c>
      <c r="F140" s="13">
        <v>159</v>
      </c>
      <c r="G140" s="7">
        <v>95425</v>
      </c>
      <c r="I140" s="10" t="s">
        <v>56</v>
      </c>
      <c r="J140" s="10" t="s">
        <v>1584</v>
      </c>
      <c r="K140" s="36">
        <f>K141-L140</f>
        <v>-20.8</v>
      </c>
      <c r="L140" s="30">
        <v>0</v>
      </c>
      <c r="M140" s="30">
        <f t="shared" si="9"/>
        <v>0</v>
      </c>
      <c r="N140" s="7">
        <v>38</v>
      </c>
      <c r="O140" s="7">
        <v>11213</v>
      </c>
    </row>
    <row r="141" spans="1:15" ht="12.75" customHeight="1">
      <c r="A141" s="10" t="s">
        <v>2046</v>
      </c>
      <c r="B141" s="17" t="s">
        <v>2042</v>
      </c>
      <c r="C141" s="38">
        <v>-49.48</v>
      </c>
      <c r="D141" s="30">
        <v>6.1</v>
      </c>
      <c r="E141" s="30">
        <v>6.1</v>
      </c>
      <c r="F141" s="7">
        <v>11</v>
      </c>
      <c r="G141" s="7">
        <v>861017</v>
      </c>
      <c r="I141" s="10" t="s">
        <v>793</v>
      </c>
      <c r="J141" s="10" t="s">
        <v>1584</v>
      </c>
      <c r="K141" s="36">
        <f>-19.7-L141</f>
        <v>-20.8</v>
      </c>
      <c r="L141" s="30">
        <v>1.1</v>
      </c>
      <c r="M141" s="30">
        <v>1.1</v>
      </c>
      <c r="N141" s="7">
        <v>38</v>
      </c>
      <c r="O141" s="7">
        <v>130311</v>
      </c>
    </row>
    <row r="142" spans="1:15" ht="12.75" customHeight="1">
      <c r="A142" s="10" t="s">
        <v>871</v>
      </c>
      <c r="B142" s="17" t="s">
        <v>2042</v>
      </c>
      <c r="C142" s="36">
        <f>-35-6.1</f>
        <v>-41.1</v>
      </c>
      <c r="D142" s="30">
        <v>2.8</v>
      </c>
      <c r="E142" s="30">
        <f>C144--39.08</f>
        <v>5.579999999999998</v>
      </c>
      <c r="F142" s="7">
        <v>11</v>
      </c>
      <c r="G142" s="7">
        <v>400653</v>
      </c>
      <c r="I142" s="10" t="s">
        <v>1699</v>
      </c>
      <c r="J142" s="10" t="s">
        <v>1584</v>
      </c>
      <c r="K142" s="42" t="s">
        <v>1990</v>
      </c>
      <c r="L142" s="33">
        <v>2.2</v>
      </c>
      <c r="M142" s="30">
        <v>2.2</v>
      </c>
      <c r="N142" s="15">
        <v>38</v>
      </c>
      <c r="O142" s="7">
        <v>222930</v>
      </c>
    </row>
    <row r="143" spans="1:15" ht="12.75" customHeight="1">
      <c r="A143" s="10" t="s">
        <v>484</v>
      </c>
      <c r="B143" s="17" t="s">
        <v>2042</v>
      </c>
      <c r="C143" s="43" t="s">
        <v>284</v>
      </c>
      <c r="D143" s="30">
        <v>1.5</v>
      </c>
      <c r="E143" s="30">
        <f>C145-C144</f>
        <v>1.5</v>
      </c>
      <c r="F143" s="7">
        <v>11</v>
      </c>
      <c r="G143" s="7">
        <v>107812</v>
      </c>
      <c r="I143" s="10" t="s">
        <v>57</v>
      </c>
      <c r="J143" s="10" t="s">
        <v>1584</v>
      </c>
      <c r="K143" s="37">
        <f>K144-L143</f>
        <v>-17.5</v>
      </c>
      <c r="L143" s="30">
        <v>0</v>
      </c>
      <c r="M143" s="30">
        <f>K144-K143</f>
        <v>0</v>
      </c>
      <c r="N143" s="15">
        <v>38</v>
      </c>
      <c r="O143" s="7">
        <v>284796</v>
      </c>
    </row>
    <row r="144" spans="1:15" ht="12.75" customHeight="1">
      <c r="A144" s="10" t="s">
        <v>294</v>
      </c>
      <c r="B144" s="17" t="s">
        <v>2042</v>
      </c>
      <c r="C144" s="37">
        <f>C145-D143</f>
        <v>-33.5</v>
      </c>
      <c r="D144" s="30">
        <v>3.8</v>
      </c>
      <c r="E144" s="30">
        <v>3.8</v>
      </c>
      <c r="F144" s="7">
        <v>11</v>
      </c>
      <c r="G144" s="7">
        <v>99765</v>
      </c>
      <c r="I144" s="10" t="s">
        <v>1703</v>
      </c>
      <c r="J144" s="10" t="s">
        <v>1584</v>
      </c>
      <c r="K144" s="42">
        <v>-17.5</v>
      </c>
      <c r="L144" s="33">
        <v>19.6</v>
      </c>
      <c r="M144" s="36">
        <f>K145-K144</f>
        <v>9.435484111309052</v>
      </c>
      <c r="N144" s="15">
        <v>38</v>
      </c>
      <c r="O144" s="7">
        <v>395872</v>
      </c>
    </row>
    <row r="145" spans="1:15" ht="12.75" customHeight="1">
      <c r="A145" s="10" t="s">
        <v>867</v>
      </c>
      <c r="B145" s="17" t="s">
        <v>2042</v>
      </c>
      <c r="C145" s="37">
        <f>C147-D144</f>
        <v>-32</v>
      </c>
      <c r="E145" s="36"/>
      <c r="F145" s="7">
        <v>182</v>
      </c>
      <c r="G145" s="7">
        <v>23845</v>
      </c>
      <c r="I145" s="10" t="s">
        <v>297</v>
      </c>
      <c r="J145" s="17" t="s">
        <v>1584</v>
      </c>
      <c r="K145" s="33">
        <v>-8.064515888690948</v>
      </c>
      <c r="L145" s="36"/>
      <c r="M145" s="36">
        <f>K146-K145</f>
        <v>5.514515888690949</v>
      </c>
      <c r="N145" s="15" t="s">
        <v>1972</v>
      </c>
      <c r="O145" s="15"/>
    </row>
    <row r="146" spans="1:15" ht="12.75" customHeight="1">
      <c r="A146" s="10" t="s">
        <v>1830</v>
      </c>
      <c r="B146" s="17" t="s">
        <v>2042</v>
      </c>
      <c r="C146" s="33"/>
      <c r="D146" s="34">
        <v>3.1</v>
      </c>
      <c r="E146" s="30">
        <f>C148-C147</f>
        <v>3.1000000000000014</v>
      </c>
      <c r="F146" s="13">
        <v>235</v>
      </c>
      <c r="G146" s="7">
        <v>6333</v>
      </c>
      <c r="I146" s="10" t="s">
        <v>904</v>
      </c>
      <c r="J146" s="17" t="s">
        <v>1584</v>
      </c>
      <c r="K146" s="42" t="s">
        <v>235</v>
      </c>
      <c r="L146" s="36"/>
      <c r="M146" s="36">
        <f>K147-K146</f>
        <v>1.14999995678664</v>
      </c>
      <c r="N146" s="15">
        <v>109</v>
      </c>
      <c r="O146" s="7">
        <v>188784</v>
      </c>
    </row>
    <row r="147" spans="1:15" ht="12.75" customHeight="1">
      <c r="A147" s="10" t="s">
        <v>485</v>
      </c>
      <c r="B147" s="17" t="s">
        <v>2042</v>
      </c>
      <c r="C147" s="38">
        <f>C148-D146</f>
        <v>-28.200000000000003</v>
      </c>
      <c r="D147" s="30">
        <v>2.6</v>
      </c>
      <c r="E147" s="36">
        <f>C149-C148</f>
        <v>0.3414999999999999</v>
      </c>
      <c r="F147" s="7">
        <v>34</v>
      </c>
      <c r="G147" s="7">
        <v>172960</v>
      </c>
      <c r="I147" s="10" t="s">
        <v>905</v>
      </c>
      <c r="J147" s="10" t="s">
        <v>1584</v>
      </c>
      <c r="K147" s="33">
        <v>-1.40000004321336</v>
      </c>
      <c r="L147" s="33">
        <v>0.9</v>
      </c>
      <c r="M147" s="30">
        <v>0.9</v>
      </c>
      <c r="N147" s="15">
        <v>96</v>
      </c>
      <c r="O147" s="7">
        <v>374894</v>
      </c>
    </row>
    <row r="148" spans="1:15" ht="12.75" customHeight="1">
      <c r="A148" s="10" t="s">
        <v>486</v>
      </c>
      <c r="B148" s="17" t="s">
        <v>2042</v>
      </c>
      <c r="C148" s="37">
        <f>C154-2.6</f>
        <v>-25.1</v>
      </c>
      <c r="D148" s="36"/>
      <c r="E148" s="36">
        <f>C150-C149</f>
        <v>0.21884999999999977</v>
      </c>
      <c r="F148" s="7">
        <v>34</v>
      </c>
      <c r="G148" s="7">
        <v>207110</v>
      </c>
      <c r="I148" s="10" t="s">
        <v>549</v>
      </c>
      <c r="J148" s="10" t="s">
        <v>1584</v>
      </c>
      <c r="K148" s="36">
        <f>K147+L147</f>
        <v>-0.5000000432133599</v>
      </c>
      <c r="L148" s="30">
        <v>8.2</v>
      </c>
      <c r="M148" s="36">
        <f>K149-K148</f>
        <v>4.379310233891</v>
      </c>
      <c r="N148" s="7">
        <v>109</v>
      </c>
      <c r="O148" s="7">
        <v>105924</v>
      </c>
    </row>
    <row r="149" spans="1:15" ht="12.75" customHeight="1">
      <c r="A149" s="10">
        <v>187.15</v>
      </c>
      <c r="B149" s="17" t="s">
        <v>2042</v>
      </c>
      <c r="C149" s="37">
        <f>C148+(G148-G147)/100000</f>
        <v>-24.7585</v>
      </c>
      <c r="D149" s="36"/>
      <c r="E149" s="36">
        <f>C151-C150</f>
        <v>0.6943300000000008</v>
      </c>
      <c r="F149" s="13">
        <v>34</v>
      </c>
      <c r="G149" s="7">
        <v>228995</v>
      </c>
      <c r="I149" s="10" t="s">
        <v>906</v>
      </c>
      <c r="J149" s="17" t="s">
        <v>1584</v>
      </c>
      <c r="K149" s="33">
        <v>3.87931019067764</v>
      </c>
      <c r="L149" s="37"/>
      <c r="M149" s="36">
        <f>K150-K149</f>
        <v>2.2497221827507</v>
      </c>
      <c r="N149" s="15">
        <v>109</v>
      </c>
      <c r="O149" s="7">
        <v>99569</v>
      </c>
    </row>
    <row r="150" spans="1:15" ht="12.75" customHeight="1">
      <c r="A150" s="10">
        <v>187</v>
      </c>
      <c r="B150" s="17" t="s">
        <v>2042</v>
      </c>
      <c r="C150" s="37">
        <f>C149+(G149-G148)/100000</f>
        <v>-24.53965</v>
      </c>
      <c r="D150" s="36"/>
      <c r="E150" s="36">
        <f>C152-C151</f>
        <v>0.3140900000000002</v>
      </c>
      <c r="F150" s="13">
        <v>34</v>
      </c>
      <c r="G150" s="7">
        <v>298428</v>
      </c>
      <c r="I150" s="10" t="s">
        <v>728</v>
      </c>
      <c r="J150" s="17" t="s">
        <v>1584</v>
      </c>
      <c r="K150" s="33">
        <v>6.12903237342834</v>
      </c>
      <c r="L150" s="37"/>
      <c r="M150" s="36">
        <f>K151-K150</f>
        <v>1.570967583358299</v>
      </c>
      <c r="N150" s="15">
        <v>95</v>
      </c>
      <c r="O150" s="7">
        <v>148633</v>
      </c>
    </row>
    <row r="151" spans="1:15" ht="12.75" customHeight="1">
      <c r="A151" s="10" t="s">
        <v>1789</v>
      </c>
      <c r="B151" s="17" t="s">
        <v>2042</v>
      </c>
      <c r="C151" s="37">
        <f>C150+(G150-G149)/100000</f>
        <v>-23.84532</v>
      </c>
      <c r="D151" s="37"/>
      <c r="E151" s="36">
        <v>0</v>
      </c>
      <c r="F151" s="13">
        <v>46</v>
      </c>
      <c r="G151" s="7">
        <v>234739</v>
      </c>
      <c r="I151" s="10" t="s">
        <v>907</v>
      </c>
      <c r="J151" s="10" t="s">
        <v>1584</v>
      </c>
      <c r="K151" s="37">
        <f>K148+8.2</f>
        <v>7.699999956786639</v>
      </c>
      <c r="L151" s="33">
        <v>0</v>
      </c>
      <c r="M151" s="30">
        <v>0</v>
      </c>
      <c r="N151" s="15">
        <v>88</v>
      </c>
      <c r="O151" s="7">
        <v>303388</v>
      </c>
    </row>
    <row r="152" spans="1:15" ht="12.75" customHeight="1">
      <c r="A152" s="10" t="s">
        <v>800</v>
      </c>
      <c r="B152" s="17" t="s">
        <v>2042</v>
      </c>
      <c r="C152" s="37">
        <f>C154-(G153-G151)/100000</f>
        <v>-23.53123</v>
      </c>
      <c r="D152" s="36"/>
      <c r="E152" s="36">
        <f>23.5-22.5</f>
        <v>1</v>
      </c>
      <c r="F152" s="15">
        <v>46</v>
      </c>
      <c r="G152" s="7">
        <v>241762</v>
      </c>
      <c r="I152" s="10" t="s">
        <v>554</v>
      </c>
      <c r="J152" s="10" t="s">
        <v>1584</v>
      </c>
      <c r="K152" s="36">
        <f>K151+L151</f>
        <v>7.699999956786639</v>
      </c>
      <c r="L152" s="30">
        <v>6.9</v>
      </c>
      <c r="M152" s="36">
        <f aca="true" t="shared" si="11" ref="M152:M158">K153-K152</f>
        <v>0.5721000000000007</v>
      </c>
      <c r="N152" s="7">
        <v>7</v>
      </c>
      <c r="O152" s="7">
        <v>215627</v>
      </c>
    </row>
    <row r="153" spans="1:15" ht="12.75" customHeight="1">
      <c r="A153" s="10" t="s">
        <v>488</v>
      </c>
      <c r="B153" s="17" t="s">
        <v>2042</v>
      </c>
      <c r="C153" s="42" t="s">
        <v>283</v>
      </c>
      <c r="D153" s="30">
        <v>2.3</v>
      </c>
      <c r="E153" s="36">
        <f>C155-C154</f>
        <v>0.08789000000000158</v>
      </c>
      <c r="F153" s="7">
        <v>46</v>
      </c>
      <c r="G153" s="7">
        <v>337862</v>
      </c>
      <c r="I153" s="10" t="s">
        <v>934</v>
      </c>
      <c r="J153" s="10" t="s">
        <v>1584</v>
      </c>
      <c r="K153" s="36">
        <f>K152+(O153-O152)/100000</f>
        <v>8.27209995678664</v>
      </c>
      <c r="L153" s="30"/>
      <c r="M153" s="36">
        <f t="shared" si="11"/>
        <v>6.3279</v>
      </c>
      <c r="N153" s="7">
        <v>7</v>
      </c>
      <c r="O153" s="7">
        <v>272837</v>
      </c>
    </row>
    <row r="154" spans="1:15" ht="12.75" customHeight="1">
      <c r="A154" s="10" t="s">
        <v>1790</v>
      </c>
      <c r="B154" s="17" t="s">
        <v>2042</v>
      </c>
      <c r="C154" s="37">
        <f>C158-2.3</f>
        <v>-22.5</v>
      </c>
      <c r="D154" s="36"/>
      <c r="E154" s="36">
        <f>C156-C155</f>
        <v>0.6451199999999986</v>
      </c>
      <c r="F154" s="13">
        <v>46</v>
      </c>
      <c r="G154" s="7">
        <v>346651</v>
      </c>
      <c r="I154" s="10" t="s">
        <v>559</v>
      </c>
      <c r="J154" s="10" t="s">
        <v>1584</v>
      </c>
      <c r="K154" s="36">
        <f>K152+L152</f>
        <v>14.59999995678664</v>
      </c>
      <c r="L154" s="30">
        <v>1.7</v>
      </c>
      <c r="M154" s="30">
        <f t="shared" si="11"/>
        <v>1.6999999999999993</v>
      </c>
      <c r="N154" s="7">
        <v>7</v>
      </c>
      <c r="O154" s="7">
        <v>565029</v>
      </c>
    </row>
    <row r="155" spans="1:15" ht="12.75" customHeight="1">
      <c r="A155" s="10">
        <v>567.7</v>
      </c>
      <c r="B155" s="17" t="s">
        <v>2042</v>
      </c>
      <c r="C155" s="37">
        <f>C154+(G154-G153)/100000</f>
        <v>-22.41211</v>
      </c>
      <c r="D155" s="36"/>
      <c r="E155" s="36">
        <f>C157-C156</f>
        <v>0.44941999999999993</v>
      </c>
      <c r="F155" s="13">
        <v>46</v>
      </c>
      <c r="G155" s="7">
        <v>411163</v>
      </c>
      <c r="I155" s="10" t="s">
        <v>58</v>
      </c>
      <c r="J155" s="10" t="s">
        <v>1584</v>
      </c>
      <c r="K155" s="36">
        <f>K154+L154</f>
        <v>16.29999995678664</v>
      </c>
      <c r="L155" s="33">
        <v>5</v>
      </c>
      <c r="M155" s="36">
        <f t="shared" si="11"/>
        <v>2.747619445621961</v>
      </c>
      <c r="N155" s="15">
        <v>7</v>
      </c>
      <c r="O155" s="7">
        <v>633207</v>
      </c>
    </row>
    <row r="156" spans="1:15" ht="12.75" customHeight="1">
      <c r="A156" s="10" t="s">
        <v>1791</v>
      </c>
      <c r="B156" s="17" t="s">
        <v>2042</v>
      </c>
      <c r="C156" s="37">
        <f>C155+(G155-G154)/100000</f>
        <v>-21.76699</v>
      </c>
      <c r="D156" s="36"/>
      <c r="E156" s="36">
        <f>C158-C157</f>
        <v>1.1175700000000006</v>
      </c>
      <c r="F156" s="13">
        <v>46</v>
      </c>
      <c r="G156" s="7">
        <v>456105</v>
      </c>
      <c r="I156" s="10" t="s">
        <v>903</v>
      </c>
      <c r="J156" s="17" t="s">
        <v>1584</v>
      </c>
      <c r="K156" s="35">
        <v>19.0476194024086</v>
      </c>
      <c r="L156" s="36"/>
      <c r="M156" s="36">
        <f t="shared" si="11"/>
        <v>2.252380554378039</v>
      </c>
      <c r="N156" s="14">
        <v>277</v>
      </c>
      <c r="O156" s="7">
        <v>3706</v>
      </c>
    </row>
    <row r="157" spans="1:15" ht="12.75" customHeight="1">
      <c r="A157" s="10" t="s">
        <v>490</v>
      </c>
      <c r="B157" s="17" t="s">
        <v>2042</v>
      </c>
      <c r="C157" s="37">
        <f>C156+(G156-G155)/100000</f>
        <v>-21.31757</v>
      </c>
      <c r="D157" s="30">
        <v>0</v>
      </c>
      <c r="E157" s="30">
        <f>C159-C158</f>
        <v>0</v>
      </c>
      <c r="F157" s="7">
        <v>46</v>
      </c>
      <c r="G157" s="7">
        <v>639726</v>
      </c>
      <c r="I157" s="10" t="s">
        <v>59</v>
      </c>
      <c r="J157" s="10" t="s">
        <v>1584</v>
      </c>
      <c r="K157" s="36">
        <f>K155+5</f>
        <v>21.29999995678664</v>
      </c>
      <c r="L157" s="33">
        <v>0</v>
      </c>
      <c r="M157" s="30">
        <f t="shared" si="11"/>
        <v>0</v>
      </c>
      <c r="N157" s="15">
        <v>7</v>
      </c>
      <c r="O157" s="7">
        <v>1006527</v>
      </c>
    </row>
    <row r="158" spans="1:15" ht="12.75" customHeight="1">
      <c r="A158" s="10" t="s">
        <v>489</v>
      </c>
      <c r="B158" s="17" t="s">
        <v>2042</v>
      </c>
      <c r="C158" s="37">
        <v>-20.2</v>
      </c>
      <c r="D158" s="30">
        <v>1</v>
      </c>
      <c r="E158" s="30">
        <v>1</v>
      </c>
      <c r="I158" s="10" t="s">
        <v>60</v>
      </c>
      <c r="J158" s="10" t="s">
        <v>1584</v>
      </c>
      <c r="K158" s="36">
        <f>K157+L157</f>
        <v>21.29999995678664</v>
      </c>
      <c r="L158" s="33" t="s">
        <v>1160</v>
      </c>
      <c r="M158" s="36">
        <f t="shared" si="11"/>
        <v>16.89444481879472</v>
      </c>
      <c r="N158" s="15">
        <v>7</v>
      </c>
      <c r="O158" s="7">
        <v>1016550</v>
      </c>
    </row>
    <row r="159" spans="1:15" ht="12.75" customHeight="1">
      <c r="A159" s="10" t="s">
        <v>322</v>
      </c>
      <c r="B159" s="17" t="s">
        <v>2042</v>
      </c>
      <c r="C159" s="37">
        <f>C161-D158</f>
        <v>-20.2</v>
      </c>
      <c r="E159" s="36"/>
      <c r="F159" s="7" t="s">
        <v>323</v>
      </c>
      <c r="G159" s="7" t="s">
        <v>324</v>
      </c>
      <c r="I159" s="10" t="s">
        <v>908</v>
      </c>
      <c r="J159" s="17" t="s">
        <v>1584</v>
      </c>
      <c r="K159" s="33">
        <v>38.19444477558136</v>
      </c>
      <c r="L159" s="33"/>
      <c r="M159" s="33"/>
      <c r="N159" s="15">
        <v>63</v>
      </c>
      <c r="O159" s="7">
        <v>396937</v>
      </c>
    </row>
    <row r="160" spans="1:15" ht="12.75" customHeight="1">
      <c r="A160" s="10" t="s">
        <v>267</v>
      </c>
      <c r="B160" s="17" t="s">
        <v>2042</v>
      </c>
      <c r="C160" s="37"/>
      <c r="D160" s="30">
        <v>0</v>
      </c>
      <c r="E160" s="30">
        <v>0</v>
      </c>
      <c r="F160" s="7">
        <v>86</v>
      </c>
      <c r="G160" s="7">
        <v>202583</v>
      </c>
      <c r="I160" s="10"/>
      <c r="J160" s="7"/>
      <c r="K160" s="30"/>
      <c r="L160" s="30"/>
      <c r="M160" s="30"/>
      <c r="N160" s="7"/>
      <c r="O160" s="7"/>
    </row>
    <row r="161" spans="1:15" ht="12.75" customHeight="1">
      <c r="A161" s="10" t="s">
        <v>269</v>
      </c>
      <c r="B161" s="17" t="s">
        <v>2042</v>
      </c>
      <c r="C161" s="36">
        <f>-19.2</f>
        <v>-19.2</v>
      </c>
      <c r="E161" s="36">
        <v>0</v>
      </c>
      <c r="F161" s="7">
        <v>86</v>
      </c>
      <c r="G161" s="7">
        <v>404433</v>
      </c>
      <c r="I161" s="10" t="s">
        <v>1180</v>
      </c>
      <c r="J161" s="7"/>
      <c r="K161" s="30"/>
      <c r="L161" s="30"/>
      <c r="M161" s="30"/>
      <c r="N161" s="7"/>
      <c r="O161" s="7"/>
    </row>
    <row r="162" spans="1:15" ht="12.75" customHeight="1">
      <c r="A162" s="10" t="s">
        <v>380</v>
      </c>
      <c r="B162" s="17" t="s">
        <v>2042</v>
      </c>
      <c r="C162" s="36">
        <f>-19.2</f>
        <v>-19.2</v>
      </c>
      <c r="D162" s="30">
        <v>3.1</v>
      </c>
      <c r="E162" s="30">
        <v>3.1</v>
      </c>
      <c r="F162" s="7">
        <v>202</v>
      </c>
      <c r="G162" s="7">
        <v>28946</v>
      </c>
      <c r="I162" s="10" t="s">
        <v>930</v>
      </c>
      <c r="J162" s="10" t="s">
        <v>1584</v>
      </c>
      <c r="K162" s="30"/>
      <c r="L162" s="30"/>
      <c r="M162" s="36"/>
      <c r="N162" s="7">
        <v>710</v>
      </c>
      <c r="O162" s="7">
        <v>3486</v>
      </c>
    </row>
    <row r="163" spans="1:15" ht="12.75" customHeight="1">
      <c r="A163" s="10" t="s">
        <v>857</v>
      </c>
      <c r="B163" s="17" t="s">
        <v>2042</v>
      </c>
      <c r="C163" s="36">
        <f>-19.2</f>
        <v>-19.2</v>
      </c>
      <c r="D163" s="30">
        <v>0.9</v>
      </c>
      <c r="E163" s="36">
        <f>C165-C164</f>
        <v>0.8594699999999982</v>
      </c>
      <c r="F163" s="7">
        <v>202</v>
      </c>
      <c r="G163" s="7">
        <v>74285</v>
      </c>
      <c r="I163" s="10"/>
      <c r="J163" s="11"/>
      <c r="K163" s="29"/>
      <c r="L163" s="29" t="s">
        <v>1161</v>
      </c>
      <c r="M163" s="29" t="s">
        <v>1162</v>
      </c>
      <c r="N163" s="11"/>
      <c r="O163" s="11" t="s">
        <v>93</v>
      </c>
    </row>
    <row r="164" spans="1:15" ht="12.75" customHeight="1">
      <c r="A164" s="10" t="s">
        <v>271</v>
      </c>
      <c r="B164" s="17" t="s">
        <v>2042</v>
      </c>
      <c r="C164" s="36">
        <f>-15.2-D163</f>
        <v>-16.099999999999998</v>
      </c>
      <c r="E164" s="36">
        <v>0</v>
      </c>
      <c r="F164" s="7">
        <v>158</v>
      </c>
      <c r="G164" s="7">
        <v>76715</v>
      </c>
      <c r="I164" s="11" t="s">
        <v>1993</v>
      </c>
      <c r="J164" s="11" t="s">
        <v>91</v>
      </c>
      <c r="K164" s="29" t="s">
        <v>92</v>
      </c>
      <c r="L164" s="29" t="s">
        <v>329</v>
      </c>
      <c r="M164" s="29" t="s">
        <v>329</v>
      </c>
      <c r="N164" s="11" t="s">
        <v>93</v>
      </c>
      <c r="O164" s="11" t="s">
        <v>1470</v>
      </c>
    </row>
    <row r="165" spans="1:15" ht="12.75" customHeight="1">
      <c r="A165" s="10" t="s">
        <v>1024</v>
      </c>
      <c r="B165" s="17" t="s">
        <v>2042</v>
      </c>
      <c r="C165" s="36">
        <f>-15.24-(G165-G164)/100000</f>
        <v>-15.24053</v>
      </c>
      <c r="D165" s="33">
        <v>3.8</v>
      </c>
      <c r="E165" s="36">
        <f>-11.44+15.24</f>
        <v>3.8000000000000007</v>
      </c>
      <c r="F165" s="15">
        <v>158</v>
      </c>
      <c r="G165" s="7">
        <v>76768</v>
      </c>
      <c r="I165" s="10" t="s">
        <v>261</v>
      </c>
      <c r="J165" s="10" t="s">
        <v>1477</v>
      </c>
      <c r="K165" s="36">
        <f>K166-3.3</f>
        <v>-25.17</v>
      </c>
      <c r="L165" s="30">
        <v>3.3</v>
      </c>
      <c r="M165" s="30">
        <f>K166-K165</f>
        <v>3.3000000000000007</v>
      </c>
      <c r="N165" s="7">
        <v>21</v>
      </c>
      <c r="O165" s="7">
        <v>354734</v>
      </c>
    </row>
    <row r="166" spans="1:15" ht="12.75" customHeight="1">
      <c r="A166" s="10" t="s">
        <v>272</v>
      </c>
      <c r="B166" s="17" t="s">
        <v>2042</v>
      </c>
      <c r="C166" s="42" t="s">
        <v>522</v>
      </c>
      <c r="D166" s="33"/>
      <c r="E166" s="36"/>
      <c r="F166" s="15">
        <v>158</v>
      </c>
      <c r="G166" s="7">
        <v>130448</v>
      </c>
      <c r="I166" s="10" t="s">
        <v>33</v>
      </c>
      <c r="J166" s="10" t="s">
        <v>1477</v>
      </c>
      <c r="K166" s="36">
        <f>-21.87</f>
        <v>-21.87</v>
      </c>
      <c r="L166" s="30">
        <v>0</v>
      </c>
      <c r="M166" s="30">
        <v>0</v>
      </c>
      <c r="N166" s="7">
        <v>1183</v>
      </c>
      <c r="O166" s="7">
        <v>1</v>
      </c>
    </row>
    <row r="167" spans="1:15" ht="12.75" customHeight="1">
      <c r="A167" s="10" t="s">
        <v>273</v>
      </c>
      <c r="B167" s="17" t="s">
        <v>2042</v>
      </c>
      <c r="C167" s="33"/>
      <c r="D167" s="33">
        <v>0</v>
      </c>
      <c r="E167" s="36">
        <v>0</v>
      </c>
      <c r="F167" s="7">
        <v>3</v>
      </c>
      <c r="G167" s="7">
        <v>155560</v>
      </c>
      <c r="I167" s="10" t="s">
        <v>564</v>
      </c>
      <c r="J167" s="10" t="s">
        <v>1477</v>
      </c>
      <c r="K167" s="39" t="s">
        <v>1989</v>
      </c>
      <c r="L167" s="30">
        <v>2</v>
      </c>
      <c r="M167" s="30">
        <f>21.87+K169</f>
        <v>1.9999999999999964</v>
      </c>
      <c r="N167" s="7">
        <v>21</v>
      </c>
      <c r="O167" s="7">
        <v>599260</v>
      </c>
    </row>
    <row r="168" spans="1:15" ht="12.75" customHeight="1">
      <c r="A168" s="10" t="s">
        <v>274</v>
      </c>
      <c r="B168" s="17" t="s">
        <v>2042</v>
      </c>
      <c r="C168" s="37">
        <v>-11.44</v>
      </c>
      <c r="D168" s="33"/>
      <c r="E168" s="36">
        <v>0</v>
      </c>
      <c r="F168" s="15">
        <v>3</v>
      </c>
      <c r="G168" s="7">
        <v>159118</v>
      </c>
      <c r="I168" s="10" t="s">
        <v>36</v>
      </c>
      <c r="J168" s="10" t="s">
        <v>1477</v>
      </c>
      <c r="K168" s="36">
        <f>K170-L168</f>
        <v>-19.270000000000003</v>
      </c>
      <c r="L168" s="30">
        <v>0.1</v>
      </c>
      <c r="M168" s="30">
        <f>K170-K168</f>
        <v>0.10000000000000142</v>
      </c>
      <c r="N168" s="7">
        <v>21</v>
      </c>
      <c r="O168" s="7">
        <v>704845</v>
      </c>
    </row>
    <row r="169" spans="1:15" ht="12.75" customHeight="1">
      <c r="A169" s="10" t="s">
        <v>1799</v>
      </c>
      <c r="B169" s="17" t="s">
        <v>2042</v>
      </c>
      <c r="C169" s="37">
        <v>-11.44</v>
      </c>
      <c r="D169" s="36"/>
      <c r="E169" s="36">
        <v>0</v>
      </c>
      <c r="F169" s="15">
        <v>3</v>
      </c>
      <c r="G169" s="7">
        <v>300635</v>
      </c>
      <c r="I169" s="10" t="s">
        <v>35</v>
      </c>
      <c r="J169" s="10" t="s">
        <v>1477</v>
      </c>
      <c r="K169" s="36">
        <f>K168-L169</f>
        <v>-19.870000000000005</v>
      </c>
      <c r="L169" s="30">
        <v>0.6</v>
      </c>
      <c r="M169" s="30">
        <f>K168-K169</f>
        <v>0.6000000000000014</v>
      </c>
      <c r="N169" s="7">
        <v>21</v>
      </c>
      <c r="O169" s="7">
        <v>721883</v>
      </c>
    </row>
    <row r="170" spans="1:15" ht="12.75" customHeight="1">
      <c r="A170" s="10" t="s">
        <v>1031</v>
      </c>
      <c r="B170" s="17" t="s">
        <v>2042</v>
      </c>
      <c r="C170" s="33">
        <v>-12.974683940410614</v>
      </c>
      <c r="D170" s="36"/>
      <c r="E170" s="36">
        <v>0</v>
      </c>
      <c r="F170" s="15">
        <v>3</v>
      </c>
      <c r="G170" s="7">
        <v>308942</v>
      </c>
      <c r="I170" s="10" t="s">
        <v>44</v>
      </c>
      <c r="J170" s="10" t="s">
        <v>1477</v>
      </c>
      <c r="K170" s="36">
        <f>K173-L170</f>
        <v>-19.17</v>
      </c>
      <c r="L170" s="30">
        <v>8.8</v>
      </c>
      <c r="M170" s="36">
        <v>0</v>
      </c>
      <c r="N170" s="7"/>
      <c r="O170" s="7"/>
    </row>
    <row r="171" spans="1:15" ht="12.75" customHeight="1">
      <c r="A171" s="10" t="s">
        <v>1028</v>
      </c>
      <c r="B171" s="17" t="s">
        <v>2042</v>
      </c>
      <c r="C171" s="33">
        <v>-12.812499701976776</v>
      </c>
      <c r="D171" s="36"/>
      <c r="E171" s="36">
        <f>C173-C172</f>
        <v>1.562962687015533</v>
      </c>
      <c r="F171" s="15">
        <v>3</v>
      </c>
      <c r="G171" s="7">
        <v>500452</v>
      </c>
      <c r="I171" s="10" t="s">
        <v>824</v>
      </c>
      <c r="J171" s="10" t="s">
        <v>1477</v>
      </c>
      <c r="K171" s="42" t="s">
        <v>288</v>
      </c>
      <c r="L171" s="36"/>
      <c r="M171" s="36">
        <f>19.2-11.1</f>
        <v>8.1</v>
      </c>
      <c r="N171" s="15">
        <v>23</v>
      </c>
      <c r="O171" s="7">
        <v>910529</v>
      </c>
    </row>
    <row r="172" spans="1:15" ht="12.75" customHeight="1">
      <c r="A172" s="10" t="s">
        <v>275</v>
      </c>
      <c r="B172" s="17" t="s">
        <v>2042</v>
      </c>
      <c r="C172" s="33">
        <v>-12.962962687015533</v>
      </c>
      <c r="D172" s="33">
        <v>0</v>
      </c>
      <c r="E172" s="30">
        <v>0</v>
      </c>
      <c r="F172" s="15">
        <v>3</v>
      </c>
      <c r="G172" s="7">
        <v>681997</v>
      </c>
      <c r="I172" s="10" t="s">
        <v>803</v>
      </c>
      <c r="J172" s="10" t="s">
        <v>1477</v>
      </c>
      <c r="K172" s="33">
        <v>-11.11111119389534</v>
      </c>
      <c r="L172" s="36"/>
      <c r="M172" s="36">
        <f>K173-K172</f>
        <v>0.741111193895339</v>
      </c>
      <c r="N172" s="15">
        <v>23</v>
      </c>
      <c r="O172" s="7">
        <v>778556</v>
      </c>
    </row>
    <row r="173" spans="1:15" ht="12.75" customHeight="1">
      <c r="A173" s="10" t="s">
        <v>1026</v>
      </c>
      <c r="B173" s="17" t="s">
        <v>2042</v>
      </c>
      <c r="C173" s="37">
        <v>-11.4</v>
      </c>
      <c r="D173" s="33">
        <v>8.1</v>
      </c>
      <c r="E173" s="30">
        <v>8.1</v>
      </c>
      <c r="F173" s="15">
        <v>3</v>
      </c>
      <c r="G173" s="7">
        <v>686413</v>
      </c>
      <c r="I173" s="10" t="s">
        <v>37</v>
      </c>
      <c r="J173" s="10" t="s">
        <v>1477</v>
      </c>
      <c r="K173" s="36">
        <f>9.73-L173</f>
        <v>-10.370000000000001</v>
      </c>
      <c r="L173" s="30">
        <v>20.1</v>
      </c>
      <c r="M173" s="30">
        <f>K174-K173</f>
        <v>20.1</v>
      </c>
      <c r="N173" s="7">
        <v>17</v>
      </c>
      <c r="O173" s="7">
        <v>162173</v>
      </c>
    </row>
    <row r="174" spans="1:15" ht="12.75" customHeight="1">
      <c r="A174" s="10" t="s">
        <v>852</v>
      </c>
      <c r="B174" s="17" t="s">
        <v>2042</v>
      </c>
      <c r="C174" s="33">
        <v>-11.437908560037613</v>
      </c>
      <c r="D174" s="30">
        <v>2.8</v>
      </c>
      <c r="E174" s="30">
        <v>2.8</v>
      </c>
      <c r="F174" s="7">
        <v>3</v>
      </c>
      <c r="G174" s="7">
        <v>1121989</v>
      </c>
      <c r="I174" s="10" t="s">
        <v>570</v>
      </c>
      <c r="J174" s="10" t="s">
        <v>1477</v>
      </c>
      <c r="K174" s="42">
        <v>9.73</v>
      </c>
      <c r="L174" s="30" t="s">
        <v>1160</v>
      </c>
      <c r="M174" s="36">
        <f>K175-K174</f>
        <v>27.11210479259491</v>
      </c>
      <c r="N174" s="7">
        <v>131</v>
      </c>
      <c r="O174" s="7">
        <v>210059</v>
      </c>
    </row>
    <row r="175" spans="1:15" ht="12.75" customHeight="1">
      <c r="A175" s="10" t="s">
        <v>276</v>
      </c>
      <c r="B175" s="17" t="s">
        <v>2042</v>
      </c>
      <c r="C175" s="36">
        <v>-3.3</v>
      </c>
      <c r="D175" s="30">
        <v>13.1</v>
      </c>
      <c r="E175" s="30">
        <v>13.1</v>
      </c>
      <c r="F175" s="7">
        <v>3</v>
      </c>
      <c r="G175" s="7">
        <v>1184093</v>
      </c>
      <c r="I175" s="10" t="s">
        <v>300</v>
      </c>
      <c r="J175" s="10" t="s">
        <v>1477</v>
      </c>
      <c r="K175" s="33">
        <v>36.84210479259491</v>
      </c>
      <c r="L175" s="30"/>
      <c r="M175" s="30"/>
      <c r="N175" s="15">
        <v>186</v>
      </c>
      <c r="O175" s="7">
        <v>588</v>
      </c>
    </row>
    <row r="176" spans="1:15" ht="12.75" customHeight="1">
      <c r="A176" s="10" t="s">
        <v>278</v>
      </c>
      <c r="B176" s="17" t="s">
        <v>2042</v>
      </c>
      <c r="C176" s="36">
        <v>-0.5</v>
      </c>
      <c r="D176" s="30">
        <v>0</v>
      </c>
      <c r="E176" s="30">
        <f>C178-C177</f>
        <v>0</v>
      </c>
      <c r="F176" s="7">
        <v>3</v>
      </c>
      <c r="G176" s="7">
        <v>1220151</v>
      </c>
      <c r="I176" s="10"/>
      <c r="J176" s="10"/>
      <c r="K176" s="33"/>
      <c r="L176" s="30"/>
      <c r="M176" s="30"/>
      <c r="N176" s="15"/>
      <c r="O176" s="7"/>
    </row>
    <row r="177" spans="1:15" ht="12.75" customHeight="1">
      <c r="A177" s="10" t="s">
        <v>848</v>
      </c>
      <c r="B177" s="17" t="s">
        <v>2042</v>
      </c>
      <c r="C177" s="36">
        <f>C176+D175</f>
        <v>12.6</v>
      </c>
      <c r="D177" s="36"/>
      <c r="E177" s="36">
        <f>C179-C178</f>
        <v>0</v>
      </c>
      <c r="F177" s="7">
        <v>3</v>
      </c>
      <c r="G177" s="7">
        <v>1260546</v>
      </c>
      <c r="I177" s="10"/>
      <c r="J177" s="11"/>
      <c r="K177" s="29"/>
      <c r="L177" s="29" t="s">
        <v>1161</v>
      </c>
      <c r="M177" s="29" t="s">
        <v>1162</v>
      </c>
      <c r="N177" s="11"/>
      <c r="O177" s="11" t="s">
        <v>93</v>
      </c>
    </row>
    <row r="178" spans="1:15" ht="12.75" customHeight="1">
      <c r="A178" s="10" t="s">
        <v>843</v>
      </c>
      <c r="B178" s="17" t="s">
        <v>2042</v>
      </c>
      <c r="C178" s="36">
        <f>C177+D176</f>
        <v>12.6</v>
      </c>
      <c r="D178" s="36"/>
      <c r="E178" s="36">
        <v>0</v>
      </c>
      <c r="F178" s="7">
        <v>3</v>
      </c>
      <c r="G178" s="7">
        <v>1414834</v>
      </c>
      <c r="I178" s="11" t="s">
        <v>1993</v>
      </c>
      <c r="J178" s="11" t="s">
        <v>91</v>
      </c>
      <c r="K178" s="29" t="s">
        <v>92</v>
      </c>
      <c r="L178" s="29" t="s">
        <v>329</v>
      </c>
      <c r="M178" s="29" t="s">
        <v>329</v>
      </c>
      <c r="N178" s="11" t="s">
        <v>93</v>
      </c>
      <c r="O178" s="11" t="s">
        <v>1470</v>
      </c>
    </row>
    <row r="179" spans="1:15" ht="12.75" customHeight="1">
      <c r="A179" s="10" t="s">
        <v>809</v>
      </c>
      <c r="B179" s="17" t="s">
        <v>2042</v>
      </c>
      <c r="C179" s="36">
        <f>C178+D177</f>
        <v>12.6</v>
      </c>
      <c r="D179" s="37"/>
      <c r="E179" s="36">
        <f>C181-C180</f>
        <v>6.097414819002152</v>
      </c>
      <c r="F179" s="15">
        <v>3</v>
      </c>
      <c r="G179" s="7">
        <v>1434503</v>
      </c>
      <c r="I179" s="10" t="s">
        <v>574</v>
      </c>
      <c r="J179" s="10" t="s">
        <v>1478</v>
      </c>
      <c r="K179" s="36">
        <v>-5.36</v>
      </c>
      <c r="L179" s="30">
        <v>2.5</v>
      </c>
      <c r="M179" s="30">
        <v>2.5</v>
      </c>
      <c r="N179" s="7">
        <v>24</v>
      </c>
      <c r="O179" s="7">
        <v>692813</v>
      </c>
    </row>
    <row r="180" spans="1:15" ht="12.75" customHeight="1">
      <c r="A180" s="10" t="s">
        <v>277</v>
      </c>
      <c r="B180" s="17" t="s">
        <v>2042</v>
      </c>
      <c r="C180" s="33">
        <v>6.4625851809978485</v>
      </c>
      <c r="D180" s="36"/>
      <c r="E180" s="36">
        <v>0</v>
      </c>
      <c r="F180" s="7">
        <v>148</v>
      </c>
      <c r="G180" s="7">
        <v>46058</v>
      </c>
      <c r="I180" s="10" t="s">
        <v>692</v>
      </c>
      <c r="J180" s="10" t="s">
        <v>1478</v>
      </c>
      <c r="K180" s="30">
        <v>-2.86</v>
      </c>
      <c r="L180" s="39" t="s">
        <v>236</v>
      </c>
      <c r="M180" s="36">
        <v>8.6</v>
      </c>
      <c r="N180" s="7">
        <v>1</v>
      </c>
      <c r="O180" s="7">
        <v>1863422</v>
      </c>
    </row>
    <row r="181" spans="1:15" ht="12.75" customHeight="1">
      <c r="A181" s="10" t="s">
        <v>941</v>
      </c>
      <c r="B181" s="17" t="s">
        <v>2042</v>
      </c>
      <c r="C181" s="36">
        <v>12.56</v>
      </c>
      <c r="D181" s="36"/>
      <c r="E181" s="36">
        <v>0</v>
      </c>
      <c r="F181" s="7">
        <v>12</v>
      </c>
      <c r="G181" s="7">
        <v>996070</v>
      </c>
      <c r="I181" s="10" t="s">
        <v>914</v>
      </c>
      <c r="J181" s="10" t="s">
        <v>1478</v>
      </c>
      <c r="K181" s="33">
        <v>5.75539581477642</v>
      </c>
      <c r="L181" s="37"/>
      <c r="M181" s="36">
        <f>K182-K181</f>
        <v>16.58460418522358</v>
      </c>
      <c r="N181" s="15">
        <v>260</v>
      </c>
      <c r="O181" s="7">
        <v>3158</v>
      </c>
    </row>
    <row r="182" spans="1:15" ht="12.75" customHeight="1">
      <c r="A182" s="10" t="s">
        <v>289</v>
      </c>
      <c r="B182" s="17" t="s">
        <v>2042</v>
      </c>
      <c r="C182" s="36">
        <v>12.56</v>
      </c>
      <c r="D182" s="30">
        <v>3</v>
      </c>
      <c r="E182" s="30">
        <v>3</v>
      </c>
      <c r="F182" s="7">
        <v>12</v>
      </c>
      <c r="G182" s="7">
        <v>396030</v>
      </c>
      <c r="I182" s="10" t="s">
        <v>861</v>
      </c>
      <c r="J182" s="10" t="s">
        <v>1478</v>
      </c>
      <c r="K182" s="36">
        <v>22.34</v>
      </c>
      <c r="L182" s="30" t="s">
        <v>1160</v>
      </c>
      <c r="M182" s="30"/>
      <c r="N182" s="7">
        <v>254</v>
      </c>
      <c r="O182" s="7">
        <v>2114</v>
      </c>
    </row>
    <row r="183" spans="1:15" ht="12.75" customHeight="1">
      <c r="A183" s="10" t="s">
        <v>290</v>
      </c>
      <c r="B183" s="17" t="s">
        <v>2042</v>
      </c>
      <c r="C183" s="36">
        <v>12.56</v>
      </c>
      <c r="D183" s="30">
        <v>2.4</v>
      </c>
      <c r="E183" s="36">
        <f>C185-C184</f>
        <v>1.7337700000000016</v>
      </c>
      <c r="F183" s="7">
        <v>12</v>
      </c>
      <c r="G183" s="7">
        <v>390173</v>
      </c>
      <c r="I183" s="10"/>
      <c r="J183" s="10"/>
      <c r="K183" s="36"/>
      <c r="L183" s="30"/>
      <c r="M183" s="30"/>
      <c r="N183" s="7"/>
      <c r="O183" s="7"/>
    </row>
    <row r="184" spans="1:15" ht="12.75" customHeight="1">
      <c r="A184" s="10" t="s">
        <v>833</v>
      </c>
      <c r="B184" s="17" t="s">
        <v>2042</v>
      </c>
      <c r="C184" s="36">
        <f>C183+D182</f>
        <v>15.56</v>
      </c>
      <c r="D184" s="36"/>
      <c r="E184" s="36">
        <f>17.97-C185</f>
        <v>0.6762299999999968</v>
      </c>
      <c r="F184" s="7">
        <v>12</v>
      </c>
      <c r="G184" s="7">
        <v>216796</v>
      </c>
      <c r="I184" s="10"/>
      <c r="J184" s="11"/>
      <c r="K184" s="29"/>
      <c r="L184" s="29" t="s">
        <v>1161</v>
      </c>
      <c r="M184" s="29" t="s">
        <v>1162</v>
      </c>
      <c r="N184" s="11"/>
      <c r="O184" s="11" t="s">
        <v>93</v>
      </c>
    </row>
    <row r="185" spans="1:15" ht="12.75" customHeight="1">
      <c r="A185" s="10" t="s">
        <v>1172</v>
      </c>
      <c r="B185" s="17" t="s">
        <v>2042</v>
      </c>
      <c r="C185" s="36">
        <f>C184+(G183-G184)/100000</f>
        <v>17.293770000000002</v>
      </c>
      <c r="D185" s="36"/>
      <c r="E185" s="36">
        <f>C187-C186</f>
        <v>0.5399999999999991</v>
      </c>
      <c r="F185" s="15">
        <v>12</v>
      </c>
      <c r="G185" s="7">
        <v>148721</v>
      </c>
      <c r="I185" s="11" t="s">
        <v>1993</v>
      </c>
      <c r="J185" s="11" t="s">
        <v>91</v>
      </c>
      <c r="K185" s="29" t="s">
        <v>92</v>
      </c>
      <c r="L185" s="29" t="s">
        <v>329</v>
      </c>
      <c r="M185" s="29" t="s">
        <v>329</v>
      </c>
      <c r="N185" s="11" t="s">
        <v>93</v>
      </c>
      <c r="O185" s="11" t="s">
        <v>1470</v>
      </c>
    </row>
    <row r="186" spans="1:15" ht="12.75" customHeight="1">
      <c r="A186" s="10" t="s">
        <v>838</v>
      </c>
      <c r="B186" s="17" t="s">
        <v>2042</v>
      </c>
      <c r="C186" s="42" t="s">
        <v>1163</v>
      </c>
      <c r="D186" s="30" t="s">
        <v>1160</v>
      </c>
      <c r="F186" s="7">
        <v>12</v>
      </c>
      <c r="G186" s="7">
        <v>47136</v>
      </c>
      <c r="I186" s="10" t="s">
        <v>860</v>
      </c>
      <c r="J186" s="10" t="s">
        <v>582</v>
      </c>
      <c r="K186" s="36">
        <f>K187-L186</f>
        <v>-43.13678740262985</v>
      </c>
      <c r="L186" s="30">
        <v>19</v>
      </c>
      <c r="M186" s="30">
        <f>K187-K186</f>
        <v>18.999999999999996</v>
      </c>
      <c r="N186" s="7">
        <v>214</v>
      </c>
      <c r="O186" s="7">
        <v>89282</v>
      </c>
    </row>
    <row r="187" spans="1:15" ht="12.75" customHeight="1">
      <c r="A187" s="129" t="s">
        <v>1180</v>
      </c>
      <c r="B187" s="130"/>
      <c r="C187" s="36">
        <f>C184+D183</f>
        <v>17.96</v>
      </c>
      <c r="I187" s="10" t="s">
        <v>581</v>
      </c>
      <c r="J187" s="10" t="s">
        <v>582</v>
      </c>
      <c r="K187" s="36">
        <f>K188-L187</f>
        <v>-24.136787402629853</v>
      </c>
      <c r="L187" s="30">
        <v>14</v>
      </c>
      <c r="M187" s="30">
        <f>K188-K187</f>
        <v>14</v>
      </c>
      <c r="N187" s="7">
        <v>211</v>
      </c>
      <c r="O187" s="7">
        <v>67922</v>
      </c>
    </row>
    <row r="188" spans="1:15" ht="12.75" customHeight="1">
      <c r="A188" s="10">
        <v>981.3</v>
      </c>
      <c r="B188" s="17" t="s">
        <v>2042</v>
      </c>
      <c r="C188" s="80"/>
      <c r="D188" s="34"/>
      <c r="E188" s="34"/>
      <c r="F188" s="13">
        <v>135</v>
      </c>
      <c r="G188" s="7">
        <v>42319</v>
      </c>
      <c r="I188" s="10" t="s">
        <v>258</v>
      </c>
      <c r="J188" s="10" t="s">
        <v>582</v>
      </c>
      <c r="K188" s="36">
        <f>K191-L188</f>
        <v>-10.136787402629853</v>
      </c>
      <c r="L188" s="33">
        <v>14.8</v>
      </c>
      <c r="M188" s="36">
        <f>K189-K188</f>
        <v>12.839490170776845</v>
      </c>
      <c r="N188" s="7">
        <v>511</v>
      </c>
      <c r="O188" s="7">
        <v>3881</v>
      </c>
    </row>
    <row r="189" spans="1:15" ht="12.75" customHeight="1">
      <c r="A189" s="10">
        <v>564.1</v>
      </c>
      <c r="B189" s="17" t="s">
        <v>2042</v>
      </c>
      <c r="C189" s="34"/>
      <c r="D189" s="34"/>
      <c r="E189" s="34"/>
      <c r="F189" s="13">
        <v>135</v>
      </c>
      <c r="G189" s="7">
        <v>72634</v>
      </c>
      <c r="I189" s="15" t="s">
        <v>916</v>
      </c>
      <c r="J189" s="10" t="s">
        <v>582</v>
      </c>
      <c r="K189" s="33">
        <v>2.7027027681469917</v>
      </c>
      <c r="L189" s="33"/>
      <c r="M189" s="36">
        <f>K190-K189</f>
        <v>0.6306307390332222</v>
      </c>
      <c r="N189" s="15"/>
      <c r="O189" s="15"/>
    </row>
    <row r="190" spans="1:15" ht="12.75" customHeight="1">
      <c r="A190" s="10">
        <v>589</v>
      </c>
      <c r="B190" s="17" t="s">
        <v>2042</v>
      </c>
      <c r="C190" s="34"/>
      <c r="D190" s="34"/>
      <c r="E190" s="34"/>
      <c r="F190" s="13">
        <v>135</v>
      </c>
      <c r="G190" s="7">
        <v>140110</v>
      </c>
      <c r="I190" s="10" t="s">
        <v>915</v>
      </c>
      <c r="J190" s="10" t="s">
        <v>582</v>
      </c>
      <c r="K190" s="33">
        <v>3.333333507180214</v>
      </c>
      <c r="L190" s="36"/>
      <c r="M190" s="36">
        <f>K191-K190</f>
        <v>1.3298790901899338</v>
      </c>
      <c r="N190" s="15">
        <v>2746</v>
      </c>
      <c r="O190" s="7">
        <v>2844</v>
      </c>
    </row>
    <row r="191" spans="1:15" ht="12.75" customHeight="1">
      <c r="A191" s="10">
        <v>753</v>
      </c>
      <c r="B191" s="17" t="s">
        <v>2042</v>
      </c>
      <c r="C191" s="34"/>
      <c r="D191" s="34"/>
      <c r="E191" s="34"/>
      <c r="F191" s="13">
        <v>135</v>
      </c>
      <c r="G191" s="7">
        <v>230770</v>
      </c>
      <c r="I191" s="10" t="s">
        <v>917</v>
      </c>
      <c r="J191" s="10" t="s">
        <v>582</v>
      </c>
      <c r="K191" s="33">
        <v>4.663212597370148</v>
      </c>
      <c r="L191" s="30" t="s">
        <v>1160</v>
      </c>
      <c r="M191" s="30"/>
      <c r="N191" s="15">
        <v>95</v>
      </c>
      <c r="O191" s="7">
        <v>276897</v>
      </c>
    </row>
    <row r="192" spans="2:15" ht="12.75" customHeight="1">
      <c r="B192" s="17"/>
      <c r="C192" s="34"/>
      <c r="D192" s="34"/>
      <c r="E192" s="34"/>
      <c r="F192" s="13"/>
      <c r="I192" s="10"/>
      <c r="J192" s="7"/>
      <c r="K192" s="30"/>
      <c r="L192" s="30"/>
      <c r="M192" s="30"/>
      <c r="N192" s="7"/>
      <c r="O192" s="7"/>
    </row>
    <row r="193" spans="2:15" ht="12.75" customHeight="1">
      <c r="B193" s="11"/>
      <c r="C193" s="34"/>
      <c r="D193" s="29" t="s">
        <v>1161</v>
      </c>
      <c r="E193" s="29" t="s">
        <v>1162</v>
      </c>
      <c r="F193" s="11"/>
      <c r="G193" s="11" t="s">
        <v>93</v>
      </c>
      <c r="I193" s="10"/>
      <c r="J193" s="11"/>
      <c r="K193" s="29"/>
      <c r="L193" s="29" t="s">
        <v>1161</v>
      </c>
      <c r="M193" s="29" t="s">
        <v>1162</v>
      </c>
      <c r="N193" s="11"/>
      <c r="O193" s="11" t="s">
        <v>93</v>
      </c>
    </row>
    <row r="194" spans="1:15" ht="12.75" customHeight="1">
      <c r="A194" s="11" t="s">
        <v>1993</v>
      </c>
      <c r="B194" s="11" t="s">
        <v>91</v>
      </c>
      <c r="C194" s="29"/>
      <c r="D194" s="29" t="s">
        <v>329</v>
      </c>
      <c r="E194" s="29" t="s">
        <v>329</v>
      </c>
      <c r="F194" s="11" t="s">
        <v>93</v>
      </c>
      <c r="G194" s="11" t="s">
        <v>1470</v>
      </c>
      <c r="I194" s="11" t="s">
        <v>1993</v>
      </c>
      <c r="J194" s="11" t="s">
        <v>91</v>
      </c>
      <c r="K194" s="29" t="s">
        <v>92</v>
      </c>
      <c r="L194" s="29" t="s">
        <v>329</v>
      </c>
      <c r="M194" s="29" t="s">
        <v>329</v>
      </c>
      <c r="N194" s="11" t="s">
        <v>93</v>
      </c>
      <c r="O194" s="11" t="s">
        <v>1470</v>
      </c>
    </row>
    <row r="195" spans="1:15" ht="12.75" customHeight="1">
      <c r="A195" s="10" t="s">
        <v>377</v>
      </c>
      <c r="B195" s="10" t="s">
        <v>1472</v>
      </c>
      <c r="C195" s="29" t="s">
        <v>92</v>
      </c>
      <c r="D195" s="33"/>
      <c r="E195" s="36">
        <v>0.55</v>
      </c>
      <c r="F195" s="15">
        <v>62</v>
      </c>
      <c r="G195" s="7">
        <v>114052</v>
      </c>
      <c r="I195" s="10" t="s">
        <v>237</v>
      </c>
      <c r="J195" s="10" t="s">
        <v>1479</v>
      </c>
      <c r="K195" s="36">
        <f>-39.19-L195</f>
        <v>-40.989999999999995</v>
      </c>
      <c r="L195" s="30">
        <v>1.8</v>
      </c>
      <c r="M195" s="30">
        <f>-39.19-K195</f>
        <v>1.7999999999999972</v>
      </c>
      <c r="N195" s="7">
        <v>123</v>
      </c>
      <c r="O195" s="7">
        <v>82601</v>
      </c>
    </row>
    <row r="196" spans="1:15" ht="12.75" customHeight="1">
      <c r="A196" s="10" t="s">
        <v>877</v>
      </c>
      <c r="B196" s="10" t="s">
        <v>1472</v>
      </c>
      <c r="C196" s="33">
        <v>-7.54716992378234</v>
      </c>
      <c r="D196" s="30">
        <v>12</v>
      </c>
      <c r="E196" s="30">
        <v>12</v>
      </c>
      <c r="F196" s="7">
        <v>132</v>
      </c>
      <c r="G196" s="7">
        <v>121282</v>
      </c>
      <c r="I196" s="10" t="s">
        <v>695</v>
      </c>
      <c r="J196" s="10" t="s">
        <v>1479</v>
      </c>
      <c r="K196" s="39"/>
      <c r="L196" s="30"/>
      <c r="M196" s="30"/>
      <c r="N196" s="7"/>
      <c r="O196" s="7"/>
    </row>
    <row r="197" spans="1:15" ht="12.75" customHeight="1">
      <c r="A197" s="10" t="s">
        <v>327</v>
      </c>
      <c r="B197" s="10" t="s">
        <v>1472</v>
      </c>
      <c r="C197" s="39" t="s">
        <v>1982</v>
      </c>
      <c r="D197" s="30">
        <v>8.4</v>
      </c>
      <c r="E197" s="30">
        <v>8.4</v>
      </c>
      <c r="F197" s="7">
        <v>12</v>
      </c>
      <c r="G197" s="7">
        <v>996128</v>
      </c>
      <c r="I197" s="10" t="s">
        <v>390</v>
      </c>
      <c r="J197" s="10" t="s">
        <v>1479</v>
      </c>
      <c r="K197" s="39" t="s">
        <v>1988</v>
      </c>
      <c r="L197" s="30">
        <v>6.3</v>
      </c>
      <c r="M197" s="30">
        <f>K198+39.19</f>
        <v>6.299999999999997</v>
      </c>
      <c r="N197" s="7">
        <v>123</v>
      </c>
      <c r="O197" s="7">
        <v>186111</v>
      </c>
    </row>
    <row r="198" spans="1:15" ht="12.75" customHeight="1">
      <c r="A198" s="10" t="s">
        <v>328</v>
      </c>
      <c r="B198" s="10" t="s">
        <v>1472</v>
      </c>
      <c r="C198" s="36">
        <v>5</v>
      </c>
      <c r="D198" s="30">
        <v>5</v>
      </c>
      <c r="E198" s="30">
        <f>C200-C199</f>
        <v>4.999999999999998</v>
      </c>
      <c r="F198" s="7">
        <v>126</v>
      </c>
      <c r="G198" s="7">
        <v>65323</v>
      </c>
      <c r="I198" s="10" t="s">
        <v>239</v>
      </c>
      <c r="J198" s="10" t="s">
        <v>1479</v>
      </c>
      <c r="K198" s="36">
        <f>K199-L198</f>
        <v>-32.89</v>
      </c>
      <c r="L198" s="30">
        <v>6.1</v>
      </c>
      <c r="M198" s="30">
        <f>K199-K198</f>
        <v>6.100000000000001</v>
      </c>
      <c r="N198" s="7">
        <v>6</v>
      </c>
      <c r="O198" s="7">
        <v>1295915</v>
      </c>
    </row>
    <row r="199" spans="1:15" ht="12.75" customHeight="1">
      <c r="A199" s="10" t="s">
        <v>678</v>
      </c>
      <c r="B199" s="10" t="s">
        <v>1472</v>
      </c>
      <c r="C199" s="36">
        <f>C198+D197</f>
        <v>13.4</v>
      </c>
      <c r="D199" s="30">
        <v>19.9</v>
      </c>
      <c r="E199" s="36">
        <f>C201-C200</f>
        <v>3.0285716414451613</v>
      </c>
      <c r="F199" s="7">
        <v>4</v>
      </c>
      <c r="G199" s="7">
        <v>165645</v>
      </c>
      <c r="I199" s="10" t="s">
        <v>394</v>
      </c>
      <c r="J199" s="10" t="s">
        <v>1479</v>
      </c>
      <c r="K199" s="36">
        <f>K200-L199</f>
        <v>-26.79</v>
      </c>
      <c r="L199" s="30">
        <v>9.2</v>
      </c>
      <c r="M199" s="30">
        <f>K200-K199</f>
        <v>9.2</v>
      </c>
      <c r="N199" s="7">
        <v>6</v>
      </c>
      <c r="O199" s="7">
        <v>1033109</v>
      </c>
    </row>
    <row r="200" spans="1:15" ht="12.75" customHeight="1">
      <c r="A200" s="10" t="s">
        <v>801</v>
      </c>
      <c r="B200" s="10" t="s">
        <v>1472</v>
      </c>
      <c r="C200" s="36">
        <f>C199+D198</f>
        <v>18.4</v>
      </c>
      <c r="D200" s="37"/>
      <c r="E200" s="36">
        <f>C202-C201</f>
        <v>16.871428358554837</v>
      </c>
      <c r="F200" s="15">
        <v>4</v>
      </c>
      <c r="G200" s="7">
        <v>233782</v>
      </c>
      <c r="I200" s="10" t="s">
        <v>240</v>
      </c>
      <c r="J200" s="10" t="s">
        <v>1479</v>
      </c>
      <c r="K200" s="36">
        <f>K202-1.6</f>
        <v>-17.59</v>
      </c>
      <c r="L200" s="30">
        <v>1.6</v>
      </c>
      <c r="M200" s="36">
        <f>K201-K200</f>
        <v>0.31059000000000125</v>
      </c>
      <c r="N200" s="7">
        <v>7</v>
      </c>
      <c r="O200" s="7">
        <v>633207</v>
      </c>
    </row>
    <row r="201" spans="1:15" ht="12.75" customHeight="1">
      <c r="A201" s="10" t="s">
        <v>682</v>
      </c>
      <c r="B201" s="10" t="s">
        <v>1472</v>
      </c>
      <c r="C201" s="33">
        <v>21.42857164144516</v>
      </c>
      <c r="D201" s="30">
        <v>6.5</v>
      </c>
      <c r="E201" s="30">
        <f>C203-C202</f>
        <v>6.5</v>
      </c>
      <c r="F201" s="7">
        <v>4</v>
      </c>
      <c r="G201" s="7">
        <v>346101</v>
      </c>
      <c r="I201" s="10" t="s">
        <v>241</v>
      </c>
      <c r="J201" s="10" t="s">
        <v>1479</v>
      </c>
      <c r="K201" s="36">
        <f>K202-(O201-O202)/100000</f>
        <v>-17.27941</v>
      </c>
      <c r="L201" s="36"/>
      <c r="M201" s="36">
        <f>K202-K201</f>
        <v>1.2894099999999984</v>
      </c>
      <c r="N201" s="7">
        <v>6</v>
      </c>
      <c r="O201" s="7">
        <v>546244</v>
      </c>
    </row>
    <row r="202" spans="1:15" ht="12.75" customHeight="1">
      <c r="A202" s="10" t="s">
        <v>687</v>
      </c>
      <c r="B202" s="10" t="s">
        <v>1472</v>
      </c>
      <c r="C202" s="36">
        <f>C200+19.9</f>
        <v>38.3</v>
      </c>
      <c r="D202" s="30" t="s">
        <v>1160</v>
      </c>
      <c r="F202" s="7">
        <v>4</v>
      </c>
      <c r="G202" s="7">
        <v>1186351</v>
      </c>
      <c r="I202" s="10" t="s">
        <v>242</v>
      </c>
      <c r="J202" s="10" t="s">
        <v>1479</v>
      </c>
      <c r="K202" s="36">
        <f>-15.99</f>
        <v>-15.99</v>
      </c>
      <c r="L202" s="30">
        <v>0</v>
      </c>
      <c r="M202" s="30">
        <v>0</v>
      </c>
      <c r="N202" s="7">
        <v>6</v>
      </c>
      <c r="O202" s="7">
        <v>417303</v>
      </c>
    </row>
    <row r="203" spans="3:15" ht="12.75" customHeight="1">
      <c r="C203" s="36">
        <f>C202+D201</f>
        <v>44.8</v>
      </c>
      <c r="I203" s="10" t="s">
        <v>1523</v>
      </c>
      <c r="J203" s="10" t="s">
        <v>1479</v>
      </c>
      <c r="K203" s="42" t="s">
        <v>1985</v>
      </c>
      <c r="L203" s="33">
        <v>2.9</v>
      </c>
      <c r="M203" s="30">
        <f>K204+15.99</f>
        <v>2.889999999999999</v>
      </c>
      <c r="N203" s="15">
        <v>6</v>
      </c>
      <c r="O203" s="7">
        <v>545749</v>
      </c>
    </row>
    <row r="204" spans="9:15" ht="12.75" customHeight="1">
      <c r="I204" s="10" t="s">
        <v>399</v>
      </c>
      <c r="J204" s="10" t="s">
        <v>1479</v>
      </c>
      <c r="K204" s="36">
        <f>K205-L204</f>
        <v>-13.100000000000001</v>
      </c>
      <c r="L204" s="30">
        <v>7.4</v>
      </c>
      <c r="M204" s="30">
        <f>K205-K204</f>
        <v>7.400000000000001</v>
      </c>
      <c r="N204" s="7">
        <v>6</v>
      </c>
      <c r="O204" s="7">
        <v>152820</v>
      </c>
    </row>
    <row r="205" spans="9:15" ht="12.75" customHeight="1">
      <c r="I205" s="10" t="s">
        <v>404</v>
      </c>
      <c r="J205" s="10" t="s">
        <v>1479</v>
      </c>
      <c r="K205" s="36">
        <f>K206-L205</f>
        <v>-5.7</v>
      </c>
      <c r="L205" s="30">
        <v>1.9</v>
      </c>
      <c r="M205" s="30">
        <f>K206-K205</f>
        <v>1.9</v>
      </c>
      <c r="N205" s="7">
        <v>97</v>
      </c>
      <c r="O205" s="7">
        <v>139820</v>
      </c>
    </row>
    <row r="206" spans="2:15" ht="12.75" customHeight="1">
      <c r="B206" s="11"/>
      <c r="D206" s="29" t="s">
        <v>1161</v>
      </c>
      <c r="E206" s="29" t="s">
        <v>1162</v>
      </c>
      <c r="F206" s="11"/>
      <c r="G206" s="11" t="s">
        <v>93</v>
      </c>
      <c r="I206" s="10" t="s">
        <v>409</v>
      </c>
      <c r="J206" s="10" t="s">
        <v>1479</v>
      </c>
      <c r="K206" s="36">
        <f>1.4-5.2</f>
        <v>-3.8000000000000003</v>
      </c>
      <c r="L206" s="30">
        <v>5.2</v>
      </c>
      <c r="M206" s="30">
        <v>5.2</v>
      </c>
      <c r="N206" s="7">
        <v>97</v>
      </c>
      <c r="O206" s="7">
        <v>101532</v>
      </c>
    </row>
    <row r="207" spans="1:15" ht="12.75" customHeight="1">
      <c r="A207" s="11" t="s">
        <v>1993</v>
      </c>
      <c r="B207" s="11" t="s">
        <v>91</v>
      </c>
      <c r="C207" s="29"/>
      <c r="D207" s="29" t="s">
        <v>329</v>
      </c>
      <c r="E207" s="29" t="s">
        <v>329</v>
      </c>
      <c r="F207" s="11" t="s">
        <v>93</v>
      </c>
      <c r="G207" s="11" t="s">
        <v>1470</v>
      </c>
      <c r="I207" s="10" t="s">
        <v>243</v>
      </c>
      <c r="J207" s="10" t="s">
        <v>1479</v>
      </c>
      <c r="K207" s="33">
        <v>1.4084506779909134</v>
      </c>
      <c r="L207" s="33">
        <v>2.2</v>
      </c>
      <c r="M207" s="36">
        <f>K208-K207</f>
        <v>0.917130708694458</v>
      </c>
      <c r="N207" s="15">
        <v>155</v>
      </c>
      <c r="O207" s="7">
        <v>52389</v>
      </c>
    </row>
    <row r="208" spans="1:15" ht="12.75" customHeight="1">
      <c r="A208" s="10" t="s">
        <v>696</v>
      </c>
      <c r="B208" s="10" t="s">
        <v>1473</v>
      </c>
      <c r="C208" s="29" t="s">
        <v>92</v>
      </c>
      <c r="E208" s="36">
        <f>C210-C209</f>
        <v>0</v>
      </c>
      <c r="F208" s="7">
        <v>186</v>
      </c>
      <c r="G208" s="7">
        <v>77051</v>
      </c>
      <c r="I208" s="10" t="s">
        <v>820</v>
      </c>
      <c r="J208" s="10" t="s">
        <v>1479</v>
      </c>
      <c r="K208" s="33">
        <v>2.3255813866853714</v>
      </c>
      <c r="L208" s="37"/>
      <c r="M208" s="36">
        <f>K209-K208</f>
        <v>1.3044186133146285</v>
      </c>
      <c r="N208" s="15">
        <v>92</v>
      </c>
      <c r="O208" s="7">
        <v>383870</v>
      </c>
    </row>
    <row r="209" spans="1:15" ht="12.75" customHeight="1">
      <c r="A209" s="10" t="s">
        <v>333</v>
      </c>
      <c r="B209" s="10" t="s">
        <v>1473</v>
      </c>
      <c r="C209" s="36">
        <v>-38.73</v>
      </c>
      <c r="D209" s="33">
        <v>22.8</v>
      </c>
      <c r="E209" s="36">
        <f>C211-C210</f>
        <v>13.382779102325504</v>
      </c>
      <c r="F209" s="15">
        <v>186</v>
      </c>
      <c r="G209" s="7">
        <v>117750</v>
      </c>
      <c r="I209" s="10" t="s">
        <v>251</v>
      </c>
      <c r="J209" s="10" t="s">
        <v>1479</v>
      </c>
      <c r="K209" s="37">
        <v>3.63</v>
      </c>
      <c r="L209" s="33">
        <v>3</v>
      </c>
      <c r="M209" s="30">
        <v>3</v>
      </c>
      <c r="N209" s="15">
        <v>56</v>
      </c>
      <c r="O209" s="7">
        <v>511208</v>
      </c>
    </row>
    <row r="210" spans="1:15" ht="12.75" customHeight="1">
      <c r="A210" s="10" t="s">
        <v>299</v>
      </c>
      <c r="B210" s="10" t="s">
        <v>1473</v>
      </c>
      <c r="C210" s="37">
        <f>C212-D209</f>
        <v>-38.730000000000004</v>
      </c>
      <c r="E210" s="36">
        <f>C212-C211</f>
        <v>9.4172208976745</v>
      </c>
      <c r="F210" s="15">
        <v>111</v>
      </c>
      <c r="G210" s="7">
        <v>252808</v>
      </c>
      <c r="I210" s="10" t="s">
        <v>812</v>
      </c>
      <c r="J210" s="10" t="s">
        <v>1479</v>
      </c>
      <c r="K210" s="33">
        <v>6.557376682758331</v>
      </c>
      <c r="L210" s="36"/>
      <c r="M210" s="36">
        <v>0</v>
      </c>
      <c r="N210" s="15">
        <v>65</v>
      </c>
      <c r="O210" s="7">
        <v>380860</v>
      </c>
    </row>
    <row r="211" spans="1:15" ht="12.75" customHeight="1">
      <c r="A211" s="10" t="s">
        <v>334</v>
      </c>
      <c r="B211" s="10" t="s">
        <v>1473</v>
      </c>
      <c r="C211" s="33">
        <v>-25.3472208976745</v>
      </c>
      <c r="D211" s="33">
        <v>19.2</v>
      </c>
      <c r="E211" s="30">
        <f>3.27-C212</f>
        <v>19.2</v>
      </c>
      <c r="F211" s="15">
        <v>117</v>
      </c>
      <c r="G211" s="7">
        <v>20075</v>
      </c>
      <c r="I211" s="10" t="s">
        <v>1725</v>
      </c>
      <c r="J211" s="10" t="s">
        <v>1479</v>
      </c>
      <c r="K211" s="42" t="s">
        <v>1987</v>
      </c>
      <c r="L211" s="33">
        <v>14</v>
      </c>
      <c r="M211" s="36">
        <f>-8.06+8.72</f>
        <v>0.6600000000000001</v>
      </c>
      <c r="N211" s="15">
        <v>56</v>
      </c>
      <c r="O211" s="7">
        <v>144082</v>
      </c>
    </row>
    <row r="212" spans="1:15" ht="12.75" customHeight="1">
      <c r="A212" s="10" t="s">
        <v>702</v>
      </c>
      <c r="B212" s="10" t="s">
        <v>1473</v>
      </c>
      <c r="C212" s="37">
        <f>3.27-D211</f>
        <v>-15.93</v>
      </c>
      <c r="D212" s="30">
        <v>12.9</v>
      </c>
      <c r="E212" s="36">
        <f>C214-3.27</f>
        <v>1.1199999999999997</v>
      </c>
      <c r="F212" s="7">
        <v>422</v>
      </c>
      <c r="G212" s="7">
        <v>2353</v>
      </c>
      <c r="I212" s="10" t="s">
        <v>821</v>
      </c>
      <c r="J212" s="10" t="s">
        <v>1479</v>
      </c>
      <c r="K212" s="33">
        <v>8.72092992067337</v>
      </c>
      <c r="L212" s="36"/>
      <c r="M212" s="36">
        <f>K213-K212</f>
        <v>13.339070079326632</v>
      </c>
      <c r="N212" s="15">
        <v>82</v>
      </c>
      <c r="O212" s="7" t="s">
        <v>1564</v>
      </c>
    </row>
    <row r="213" spans="1:15" ht="12.75" customHeight="1">
      <c r="A213" s="10" t="s">
        <v>295</v>
      </c>
      <c r="B213" s="10" t="s">
        <v>1473</v>
      </c>
      <c r="C213" s="39" t="s">
        <v>1983</v>
      </c>
      <c r="E213" s="36">
        <f>C215-C214</f>
        <v>11.7754129624366</v>
      </c>
      <c r="F213" s="15">
        <v>30</v>
      </c>
      <c r="G213" s="7">
        <v>604509</v>
      </c>
      <c r="I213" s="10" t="s">
        <v>244</v>
      </c>
      <c r="J213" s="10" t="s">
        <v>1479</v>
      </c>
      <c r="K213" s="36">
        <f>8.06+14</f>
        <v>22.060000000000002</v>
      </c>
      <c r="L213" s="30">
        <v>9.4</v>
      </c>
      <c r="M213" s="36">
        <f>K214-K213</f>
        <v>7.106665673255918</v>
      </c>
      <c r="N213" s="7"/>
      <c r="O213" s="7"/>
    </row>
    <row r="214" spans="1:15" ht="12.75" customHeight="1">
      <c r="A214" s="10" t="s">
        <v>1166</v>
      </c>
      <c r="B214" s="10" t="s">
        <v>1473</v>
      </c>
      <c r="C214" s="33">
        <v>4.39</v>
      </c>
      <c r="D214" s="33">
        <v>16.8</v>
      </c>
      <c r="E214" s="30">
        <f>32.97-C215</f>
        <v>16.804587037563397</v>
      </c>
      <c r="F214" s="15">
        <v>36</v>
      </c>
      <c r="G214" s="7">
        <v>158083</v>
      </c>
      <c r="I214" s="10" t="s">
        <v>804</v>
      </c>
      <c r="J214" s="10" t="s">
        <v>1479</v>
      </c>
      <c r="K214" s="33">
        <v>29.16666567325592</v>
      </c>
      <c r="L214" s="36"/>
      <c r="M214" s="36">
        <f>K215-K214</f>
        <v>1.9444465637207031</v>
      </c>
      <c r="N214" s="15">
        <v>81</v>
      </c>
      <c r="O214" s="7">
        <v>120200</v>
      </c>
    </row>
    <row r="215" spans="1:15" ht="12.75" customHeight="1">
      <c r="A215" s="10" t="s">
        <v>707</v>
      </c>
      <c r="B215" s="10" t="s">
        <v>1473</v>
      </c>
      <c r="C215" s="33">
        <v>16.1654129624366</v>
      </c>
      <c r="D215" s="30">
        <v>0</v>
      </c>
      <c r="E215" s="30">
        <v>0</v>
      </c>
      <c r="F215" s="7">
        <v>181</v>
      </c>
      <c r="G215" s="7">
        <v>52252</v>
      </c>
      <c r="I215" s="10" t="s">
        <v>805</v>
      </c>
      <c r="J215" s="10" t="s">
        <v>1479</v>
      </c>
      <c r="K215" s="33">
        <v>31.111112236976624</v>
      </c>
      <c r="L215" s="36"/>
      <c r="M215" s="36">
        <v>0.3</v>
      </c>
      <c r="N215" s="15">
        <v>81</v>
      </c>
      <c r="O215" s="7">
        <v>39185</v>
      </c>
    </row>
    <row r="216" spans="1:15" ht="12.75" customHeight="1">
      <c r="A216" s="10" t="s">
        <v>818</v>
      </c>
      <c r="B216" s="10" t="s">
        <v>1473</v>
      </c>
      <c r="C216" s="30" t="s">
        <v>1984</v>
      </c>
      <c r="D216" s="33"/>
      <c r="E216" s="36">
        <v>0</v>
      </c>
      <c r="F216" s="15">
        <v>181</v>
      </c>
      <c r="G216" s="7">
        <v>44840</v>
      </c>
      <c r="I216" s="10" t="s">
        <v>414</v>
      </c>
      <c r="J216" s="10" t="s">
        <v>1479</v>
      </c>
      <c r="K216" s="36">
        <v>31.46</v>
      </c>
      <c r="L216" s="30">
        <v>3.6</v>
      </c>
      <c r="M216" s="30">
        <f>K217-K216</f>
        <v>3.6000000000000014</v>
      </c>
      <c r="N216" s="7">
        <v>53</v>
      </c>
      <c r="O216" s="7">
        <v>504504</v>
      </c>
    </row>
    <row r="217" spans="1:15" ht="12.75" customHeight="1">
      <c r="A217" s="10" t="s">
        <v>337</v>
      </c>
      <c r="B217" s="10" t="s">
        <v>1473</v>
      </c>
      <c r="C217" s="30" t="s">
        <v>1984</v>
      </c>
      <c r="D217" s="33" t="s">
        <v>1160</v>
      </c>
      <c r="E217" s="33"/>
      <c r="F217" s="15">
        <v>181</v>
      </c>
      <c r="G217" s="7">
        <v>39636</v>
      </c>
      <c r="I217" s="10" t="s">
        <v>245</v>
      </c>
      <c r="J217" s="10" t="s">
        <v>1479</v>
      </c>
      <c r="K217" s="36">
        <f>K216+L216</f>
        <v>35.06</v>
      </c>
      <c r="L217" s="30">
        <v>4.3</v>
      </c>
      <c r="M217" s="30">
        <f>K218-K217</f>
        <v>4.299999999999997</v>
      </c>
      <c r="N217" s="7">
        <v>31</v>
      </c>
      <c r="O217" s="7">
        <v>574799</v>
      </c>
    </row>
    <row r="218" spans="3:15" ht="12.75" customHeight="1">
      <c r="C218" s="30" t="s">
        <v>1984</v>
      </c>
      <c r="I218" s="10" t="s">
        <v>246</v>
      </c>
      <c r="J218" s="10" t="s">
        <v>1479</v>
      </c>
      <c r="K218" s="36">
        <f>K217+L217</f>
        <v>39.36</v>
      </c>
      <c r="L218" s="30" t="s">
        <v>1160</v>
      </c>
      <c r="M218" s="30"/>
      <c r="N218" s="7">
        <v>31</v>
      </c>
      <c r="O218" s="7">
        <v>98539</v>
      </c>
    </row>
    <row r="219" spans="2:15" ht="12.75" customHeight="1">
      <c r="B219" s="11"/>
      <c r="D219" s="29" t="s">
        <v>1161</v>
      </c>
      <c r="E219" s="29" t="s">
        <v>1162</v>
      </c>
      <c r="F219" s="11"/>
      <c r="G219" s="11" t="s">
        <v>93</v>
      </c>
      <c r="I219" s="10"/>
      <c r="J219" s="7"/>
      <c r="K219" s="30"/>
      <c r="L219" s="30"/>
      <c r="M219" s="30"/>
      <c r="N219" s="7"/>
      <c r="O219" s="7"/>
    </row>
    <row r="220" spans="1:15" ht="12.75" customHeight="1">
      <c r="A220" s="11" t="s">
        <v>1993</v>
      </c>
      <c r="B220" s="11" t="s">
        <v>91</v>
      </c>
      <c r="C220" s="29"/>
      <c r="D220" s="29" t="s">
        <v>329</v>
      </c>
      <c r="E220" s="29" t="s">
        <v>329</v>
      </c>
      <c r="F220" s="11" t="s">
        <v>93</v>
      </c>
      <c r="G220" s="11" t="s">
        <v>1470</v>
      </c>
      <c r="I220" s="10"/>
      <c r="J220" s="11"/>
      <c r="K220" s="29"/>
      <c r="L220" s="29" t="s">
        <v>1161</v>
      </c>
      <c r="M220" s="29" t="s">
        <v>1162</v>
      </c>
      <c r="N220" s="11"/>
      <c r="O220" s="11" t="s">
        <v>93</v>
      </c>
    </row>
    <row r="221" spans="1:15" ht="12.75" customHeight="1">
      <c r="A221" s="10" t="s">
        <v>342</v>
      </c>
      <c r="B221" s="10" t="s">
        <v>1444</v>
      </c>
      <c r="C221" s="29" t="s">
        <v>92</v>
      </c>
      <c r="D221" s="32">
        <v>1.9</v>
      </c>
      <c r="E221" s="36">
        <f>C223-C222</f>
        <v>0.6817800000000034</v>
      </c>
      <c r="F221" s="7">
        <v>75</v>
      </c>
      <c r="G221" s="7">
        <v>125981</v>
      </c>
      <c r="I221" s="11" t="s">
        <v>1993</v>
      </c>
      <c r="J221" s="11" t="s">
        <v>91</v>
      </c>
      <c r="K221" s="29" t="s">
        <v>92</v>
      </c>
      <c r="L221" s="29" t="s">
        <v>329</v>
      </c>
      <c r="M221" s="29" t="s">
        <v>329</v>
      </c>
      <c r="N221" s="11" t="s">
        <v>93</v>
      </c>
      <c r="O221" s="11" t="s">
        <v>1470</v>
      </c>
    </row>
    <row r="222" spans="1:15" ht="12.75" customHeight="1">
      <c r="A222" s="10" t="s">
        <v>810</v>
      </c>
      <c r="B222" s="10" t="s">
        <v>1444</v>
      </c>
      <c r="C222" s="31">
        <f>C226-D221</f>
        <v>-40.9</v>
      </c>
      <c r="D222" s="32"/>
      <c r="E222" s="36">
        <f aca="true" t="shared" si="12" ref="E222:E241">C224-C223</f>
        <v>0.0020000000000024443</v>
      </c>
      <c r="F222" s="10">
        <v>75</v>
      </c>
      <c r="G222" s="7">
        <v>57803</v>
      </c>
      <c r="I222" s="10" t="s">
        <v>1305</v>
      </c>
      <c r="J222" s="10" t="s">
        <v>1465</v>
      </c>
      <c r="K222" s="36">
        <v>-66.82</v>
      </c>
      <c r="L222" s="30">
        <v>3.7</v>
      </c>
      <c r="M222" s="30">
        <f>K223-K222</f>
        <v>3.6999999999999957</v>
      </c>
      <c r="N222" s="7">
        <v>87</v>
      </c>
      <c r="O222" s="7">
        <v>54167</v>
      </c>
    </row>
    <row r="223" spans="1:15" ht="12.75" customHeight="1">
      <c r="A223" s="10" t="s">
        <v>343</v>
      </c>
      <c r="B223" s="10" t="s">
        <v>1444</v>
      </c>
      <c r="C223" s="31">
        <f>C222+(G221-G222)/100000</f>
        <v>-40.218219999999995</v>
      </c>
      <c r="D223" s="32"/>
      <c r="E223" s="36">
        <f>C226-C224</f>
        <v>1.2162199999999928</v>
      </c>
      <c r="F223" s="10">
        <v>75</v>
      </c>
      <c r="G223" s="7">
        <v>57603</v>
      </c>
      <c r="I223" s="10" t="s">
        <v>1480</v>
      </c>
      <c r="J223" s="10" t="s">
        <v>1465</v>
      </c>
      <c r="K223" s="36">
        <v>-63.12</v>
      </c>
      <c r="L223" s="30">
        <v>1.2</v>
      </c>
      <c r="M223" s="30">
        <f>K224-K223</f>
        <v>1.2899999999999991</v>
      </c>
      <c r="N223" s="13" t="s">
        <v>1313</v>
      </c>
      <c r="O223" s="7">
        <v>359763</v>
      </c>
    </row>
    <row r="224" spans="1:15" ht="12.75" customHeight="1">
      <c r="A224" s="10" t="s">
        <v>341</v>
      </c>
      <c r="B224" s="10" t="s">
        <v>1444</v>
      </c>
      <c r="C224" s="31">
        <f>C223+(G222-G223)/100000</f>
        <v>-40.21621999999999</v>
      </c>
      <c r="D224" s="32"/>
      <c r="E224" s="36"/>
      <c r="F224" s="10">
        <v>157</v>
      </c>
      <c r="G224" s="7">
        <v>67390</v>
      </c>
      <c r="I224" s="10" t="s">
        <v>1306</v>
      </c>
      <c r="J224" s="10" t="s">
        <v>1465</v>
      </c>
      <c r="K224" s="36">
        <v>-61.83</v>
      </c>
      <c r="L224" s="30">
        <v>4</v>
      </c>
      <c r="M224" s="30">
        <f>K226-K224</f>
        <v>4.009999999999998</v>
      </c>
      <c r="N224" s="7"/>
      <c r="O224" s="7"/>
    </row>
    <row r="225" spans="1:15" ht="12.75" customHeight="1">
      <c r="A225" s="10" t="s">
        <v>344</v>
      </c>
      <c r="B225" s="10" t="s">
        <v>1444</v>
      </c>
      <c r="C225" s="32"/>
      <c r="D225" s="32">
        <v>4.2</v>
      </c>
      <c r="E225" s="36">
        <f t="shared" si="12"/>
        <v>0.019120000000000914</v>
      </c>
      <c r="F225" s="10">
        <v>20</v>
      </c>
      <c r="G225" s="7">
        <v>890463</v>
      </c>
      <c r="I225" s="10" t="s">
        <v>816</v>
      </c>
      <c r="J225" s="10" t="s">
        <v>1465</v>
      </c>
      <c r="K225" s="36"/>
      <c r="L225" s="30"/>
      <c r="M225" s="30"/>
      <c r="N225" s="13" t="s">
        <v>1312</v>
      </c>
      <c r="O225" s="7">
        <v>129565</v>
      </c>
    </row>
    <row r="226" spans="1:15" ht="12.75" customHeight="1">
      <c r="A226" s="10" t="s">
        <v>345</v>
      </c>
      <c r="B226" s="10" t="s">
        <v>1444</v>
      </c>
      <c r="C226" s="31">
        <f>(C228-D225)</f>
        <v>-39</v>
      </c>
      <c r="D226" s="32"/>
      <c r="E226" s="36">
        <f t="shared" si="12"/>
        <v>4.180880000000002</v>
      </c>
      <c r="F226" s="10">
        <v>20</v>
      </c>
      <c r="G226" s="7">
        <v>888551</v>
      </c>
      <c r="I226" s="10" t="s">
        <v>1307</v>
      </c>
      <c r="J226" s="10" t="s">
        <v>1465</v>
      </c>
      <c r="K226" s="36">
        <v>-57.82</v>
      </c>
      <c r="L226" s="30">
        <v>12.7</v>
      </c>
      <c r="M226" s="30">
        <f>K227-K226</f>
        <v>12.700000000000003</v>
      </c>
      <c r="N226" s="7">
        <v>17</v>
      </c>
      <c r="O226" s="7">
        <v>873811</v>
      </c>
    </row>
    <row r="227" spans="1:15" ht="12.75" customHeight="1">
      <c r="A227" s="10" t="s">
        <v>712</v>
      </c>
      <c r="B227" s="10" t="s">
        <v>1444</v>
      </c>
      <c r="C227" s="31">
        <f>C226+(G225-G226)/100000</f>
        <v>-38.98088</v>
      </c>
      <c r="D227" s="30">
        <v>2.4</v>
      </c>
      <c r="E227" s="30">
        <f t="shared" si="12"/>
        <v>2.3999999999999986</v>
      </c>
      <c r="F227" s="7">
        <v>20</v>
      </c>
      <c r="G227" s="7">
        <v>894079</v>
      </c>
      <c r="I227" s="10" t="s">
        <v>1308</v>
      </c>
      <c r="J227" s="10" t="s">
        <v>1465</v>
      </c>
      <c r="K227" s="36">
        <v>-45.12</v>
      </c>
      <c r="L227" s="30">
        <v>3.4</v>
      </c>
      <c r="M227" s="30">
        <f>K228-K227</f>
        <v>3.3999999999999986</v>
      </c>
      <c r="N227" s="7">
        <v>17</v>
      </c>
      <c r="O227" s="7">
        <v>46270</v>
      </c>
    </row>
    <row r="228" spans="1:15" ht="12.75" customHeight="1">
      <c r="A228" s="10" t="s">
        <v>717</v>
      </c>
      <c r="B228" s="10" t="s">
        <v>1444</v>
      </c>
      <c r="C228" s="36">
        <f>C229-D227</f>
        <v>-34.8</v>
      </c>
      <c r="D228" s="30">
        <v>7.8</v>
      </c>
      <c r="E228" s="30">
        <v>7.8</v>
      </c>
      <c r="F228" s="7">
        <v>20</v>
      </c>
      <c r="G228" s="7">
        <v>585851</v>
      </c>
      <c r="I228" s="10" t="s">
        <v>1309</v>
      </c>
      <c r="J228" s="10" t="s">
        <v>1465</v>
      </c>
      <c r="K228" s="36">
        <v>-41.72</v>
      </c>
      <c r="L228" s="30">
        <v>3.8</v>
      </c>
      <c r="M228" s="30">
        <f>K229-K228</f>
        <v>3.799999999999997</v>
      </c>
      <c r="N228" s="7">
        <v>59</v>
      </c>
      <c r="O228" s="7">
        <v>362045</v>
      </c>
    </row>
    <row r="229" spans="1:15" ht="12.75" customHeight="1">
      <c r="A229" s="10" t="s">
        <v>880</v>
      </c>
      <c r="B229" s="10" t="s">
        <v>1444</v>
      </c>
      <c r="C229" s="36">
        <f>-(24.6+D228)</f>
        <v>-32.4</v>
      </c>
      <c r="D229" s="33">
        <v>2.8</v>
      </c>
      <c r="E229" s="30">
        <v>2.8</v>
      </c>
      <c r="F229" s="15">
        <v>27</v>
      </c>
      <c r="G229" s="7">
        <v>854211</v>
      </c>
      <c r="I229" s="10" t="s">
        <v>1485</v>
      </c>
      <c r="J229" s="10" t="s">
        <v>1465</v>
      </c>
      <c r="K229" s="36">
        <v>-37.92</v>
      </c>
      <c r="L229" s="30">
        <v>2.9</v>
      </c>
      <c r="M229" s="30">
        <f>K230-K229</f>
        <v>2.8999999999999986</v>
      </c>
      <c r="N229" s="13" t="s">
        <v>1466</v>
      </c>
      <c r="O229" s="7">
        <v>1445190</v>
      </c>
    </row>
    <row r="230" spans="1:15" ht="12.75" customHeight="1">
      <c r="A230" s="10" t="s">
        <v>346</v>
      </c>
      <c r="B230" s="10" t="s">
        <v>1444</v>
      </c>
      <c r="C230" s="42" t="s">
        <v>285</v>
      </c>
      <c r="D230" s="30">
        <v>9.9</v>
      </c>
      <c r="E230" s="36">
        <f t="shared" si="12"/>
        <v>1.67802</v>
      </c>
      <c r="F230" s="7">
        <v>27</v>
      </c>
      <c r="G230" s="7">
        <v>595042</v>
      </c>
      <c r="I230" s="10" t="s">
        <v>924</v>
      </c>
      <c r="J230" s="10" t="s">
        <v>1465</v>
      </c>
      <c r="K230" s="30">
        <v>-35.02</v>
      </c>
      <c r="L230" s="30">
        <v>2</v>
      </c>
      <c r="M230" s="30">
        <f>K231-K230</f>
        <v>2</v>
      </c>
      <c r="N230" s="13" t="s">
        <v>1466</v>
      </c>
      <c r="O230" s="7">
        <v>1510553</v>
      </c>
    </row>
    <row r="231" spans="1:15" ht="12.75" customHeight="1">
      <c r="A231" s="10">
        <v>4121</v>
      </c>
      <c r="B231" s="17" t="s">
        <v>1444</v>
      </c>
      <c r="C231" s="36">
        <f>C233-D230</f>
        <v>-21.82</v>
      </c>
      <c r="D231" s="38"/>
      <c r="E231" s="36">
        <f t="shared" si="12"/>
        <v>8.22198</v>
      </c>
      <c r="F231" s="13" t="s">
        <v>1445</v>
      </c>
      <c r="G231" s="7">
        <v>427240</v>
      </c>
      <c r="I231" s="10" t="s">
        <v>1310</v>
      </c>
      <c r="J231" s="10" t="s">
        <v>1465</v>
      </c>
      <c r="K231" s="36">
        <v>-33.02</v>
      </c>
      <c r="L231" s="30">
        <v>4.1</v>
      </c>
      <c r="M231" s="30">
        <v>4.1</v>
      </c>
      <c r="N231" s="7">
        <v>1</v>
      </c>
      <c r="O231" s="7">
        <v>1287818</v>
      </c>
    </row>
    <row r="232" spans="1:15" ht="12.75" customHeight="1">
      <c r="A232" s="10" t="s">
        <v>1640</v>
      </c>
      <c r="B232" s="10" t="s">
        <v>1444</v>
      </c>
      <c r="C232" s="38">
        <f>C231+(G230-G231)/100000</f>
        <v>-20.14198</v>
      </c>
      <c r="D232" s="33">
        <v>5.7</v>
      </c>
      <c r="E232" s="30">
        <v>5.7</v>
      </c>
      <c r="F232" s="15">
        <v>27</v>
      </c>
      <c r="G232" s="15">
        <v>97568</v>
      </c>
      <c r="I232" s="10" t="s">
        <v>1527</v>
      </c>
      <c r="J232" s="10" t="s">
        <v>1465</v>
      </c>
      <c r="K232" s="33">
        <v>-28.92</v>
      </c>
      <c r="L232" s="30">
        <v>12.2</v>
      </c>
      <c r="M232" s="30">
        <v>12.2</v>
      </c>
      <c r="N232" s="15">
        <v>1</v>
      </c>
      <c r="O232" s="7">
        <v>872420</v>
      </c>
    </row>
    <row r="233" spans="1:15" ht="12.75" customHeight="1">
      <c r="A233" s="10" t="s">
        <v>883</v>
      </c>
      <c r="B233" s="10" t="s">
        <v>1444</v>
      </c>
      <c r="C233" s="33">
        <v>-11.92</v>
      </c>
      <c r="D233" s="30">
        <v>8.7</v>
      </c>
      <c r="E233" s="30">
        <f t="shared" si="12"/>
        <v>8.719999999999999</v>
      </c>
      <c r="F233" s="7">
        <v>43</v>
      </c>
      <c r="G233" s="7">
        <v>372842</v>
      </c>
      <c r="I233" s="10" t="s">
        <v>1488</v>
      </c>
      <c r="J233" s="10" t="s">
        <v>1465</v>
      </c>
      <c r="K233" s="37">
        <v>-16.55</v>
      </c>
      <c r="L233" s="30">
        <v>0</v>
      </c>
      <c r="M233" s="30">
        <f>K234-K233</f>
        <v>0</v>
      </c>
      <c r="N233" s="7">
        <v>188</v>
      </c>
      <c r="O233" s="7">
        <v>76710</v>
      </c>
    </row>
    <row r="234" spans="1:15" ht="12.75" customHeight="1">
      <c r="A234" s="10" t="s">
        <v>347</v>
      </c>
      <c r="B234" s="10" t="s">
        <v>1444</v>
      </c>
      <c r="C234" s="36">
        <v>-6.22</v>
      </c>
      <c r="D234" s="33">
        <v>5.8</v>
      </c>
      <c r="E234" s="36">
        <v>5.7</v>
      </c>
      <c r="F234" s="15"/>
      <c r="G234" s="15"/>
      <c r="I234" s="10" t="s">
        <v>929</v>
      </c>
      <c r="J234" s="10" t="s">
        <v>1465</v>
      </c>
      <c r="K234" s="33">
        <v>-16.55</v>
      </c>
      <c r="L234" s="30">
        <v>8.4</v>
      </c>
      <c r="M234" s="30">
        <f>K235-K234</f>
        <v>8.39</v>
      </c>
      <c r="N234" s="15">
        <v>1</v>
      </c>
      <c r="O234" s="7">
        <v>264401</v>
      </c>
    </row>
    <row r="235" spans="1:15" ht="12.75" customHeight="1">
      <c r="A235" s="10" t="s">
        <v>348</v>
      </c>
      <c r="B235" s="10" t="s">
        <v>1444</v>
      </c>
      <c r="C235" s="37">
        <v>2.5</v>
      </c>
      <c r="D235" s="33"/>
      <c r="E235" s="36">
        <f t="shared" si="12"/>
        <v>0.13996999999999993</v>
      </c>
      <c r="F235" s="15">
        <v>29</v>
      </c>
      <c r="G235" s="7">
        <v>35545</v>
      </c>
      <c r="I235" s="10" t="s">
        <v>1490</v>
      </c>
      <c r="J235" s="10" t="s">
        <v>1465</v>
      </c>
      <c r="K235" s="36">
        <v>-8.16</v>
      </c>
      <c r="L235" s="30">
        <v>7.9</v>
      </c>
      <c r="M235" s="36">
        <f>8.16-3</f>
        <v>5.16</v>
      </c>
      <c r="N235" s="7">
        <v>107</v>
      </c>
      <c r="O235" s="7">
        <v>108173</v>
      </c>
    </row>
    <row r="236" spans="1:15" ht="12.75" customHeight="1">
      <c r="A236" s="10" t="s">
        <v>370</v>
      </c>
      <c r="B236" s="10" t="s">
        <v>1444</v>
      </c>
      <c r="C236" s="31">
        <f>C237-(G236-G235)/100000</f>
        <v>8.16003</v>
      </c>
      <c r="D236" s="33">
        <v>0.9</v>
      </c>
      <c r="E236" s="30">
        <f t="shared" si="12"/>
        <v>0.9000000000000004</v>
      </c>
      <c r="F236" s="15">
        <v>29</v>
      </c>
      <c r="G236" s="7">
        <v>49542</v>
      </c>
      <c r="I236" s="10" t="s">
        <v>1311</v>
      </c>
      <c r="J236" s="10" t="s">
        <v>1465</v>
      </c>
      <c r="K236" s="46" t="s">
        <v>255</v>
      </c>
      <c r="L236" s="36"/>
      <c r="M236" s="36">
        <f>K237+3</f>
        <v>2.74</v>
      </c>
      <c r="N236" s="7"/>
      <c r="O236" s="7"/>
    </row>
    <row r="237" spans="1:15" ht="12.75" customHeight="1">
      <c r="A237" s="10" t="s">
        <v>349</v>
      </c>
      <c r="B237" s="10" t="s">
        <v>1444</v>
      </c>
      <c r="C237" s="37">
        <f>C235+D234</f>
        <v>8.3</v>
      </c>
      <c r="D237" s="33">
        <v>2.2</v>
      </c>
      <c r="E237" s="30">
        <f t="shared" si="12"/>
        <v>2.200000000000001</v>
      </c>
      <c r="F237" s="15">
        <v>29</v>
      </c>
      <c r="G237" s="7">
        <v>796544</v>
      </c>
      <c r="I237" s="10" t="s">
        <v>1492</v>
      </c>
      <c r="J237" s="10" t="s">
        <v>1465</v>
      </c>
      <c r="K237" s="36">
        <v>-0.26</v>
      </c>
      <c r="L237" s="36"/>
      <c r="M237" s="36">
        <f>K238-K237</f>
        <v>0.26</v>
      </c>
      <c r="N237" s="7">
        <v>102</v>
      </c>
      <c r="O237" s="7">
        <v>204512</v>
      </c>
    </row>
    <row r="238" spans="1:15" ht="12.75" customHeight="1">
      <c r="A238" s="10" t="s">
        <v>350</v>
      </c>
      <c r="B238" s="10" t="s">
        <v>1444</v>
      </c>
      <c r="C238" s="37">
        <f aca="true" t="shared" si="13" ref="C238:C243">C237+D236</f>
        <v>9.200000000000001</v>
      </c>
      <c r="D238" s="33">
        <v>0</v>
      </c>
      <c r="E238" s="30">
        <f t="shared" si="12"/>
        <v>0</v>
      </c>
      <c r="F238" s="15"/>
      <c r="G238" s="15"/>
      <c r="I238" s="10"/>
      <c r="J238" s="7"/>
      <c r="K238" s="30"/>
      <c r="L238" s="30"/>
      <c r="M238" s="30"/>
      <c r="N238" s="7"/>
      <c r="O238" s="7"/>
    </row>
    <row r="239" spans="1:15" ht="12.75" customHeight="1">
      <c r="A239" s="10" t="s">
        <v>351</v>
      </c>
      <c r="B239" s="10" t="s">
        <v>1444</v>
      </c>
      <c r="C239" s="37">
        <f t="shared" si="13"/>
        <v>11.400000000000002</v>
      </c>
      <c r="D239" s="33">
        <v>0</v>
      </c>
      <c r="E239" s="30">
        <f t="shared" si="12"/>
        <v>0</v>
      </c>
      <c r="F239" s="15">
        <v>146</v>
      </c>
      <c r="G239" s="7">
        <v>4976</v>
      </c>
      <c r="I239" s="10"/>
      <c r="J239" s="11" t="s">
        <v>1348</v>
      </c>
      <c r="K239" s="29" t="s">
        <v>1175</v>
      </c>
      <c r="L239" s="29"/>
      <c r="M239" s="29"/>
      <c r="N239" s="11"/>
      <c r="O239" s="11" t="s">
        <v>93</v>
      </c>
    </row>
    <row r="240" spans="1:15" ht="12.75" customHeight="1">
      <c r="A240" s="10" t="s">
        <v>352</v>
      </c>
      <c r="B240" s="10" t="s">
        <v>1444</v>
      </c>
      <c r="C240" s="37">
        <f t="shared" si="13"/>
        <v>11.400000000000002</v>
      </c>
      <c r="D240" s="30">
        <v>7.3</v>
      </c>
      <c r="E240" s="30">
        <f t="shared" si="12"/>
        <v>7.300000000000001</v>
      </c>
      <c r="F240" s="7">
        <v>9</v>
      </c>
      <c r="G240" s="7">
        <v>840115</v>
      </c>
      <c r="I240" s="11" t="s">
        <v>1177</v>
      </c>
      <c r="J240" s="11" t="s">
        <v>91</v>
      </c>
      <c r="K240" s="29" t="s">
        <v>91</v>
      </c>
      <c r="L240" s="29" t="s">
        <v>92</v>
      </c>
      <c r="M240" s="29"/>
      <c r="N240" s="11" t="s">
        <v>93</v>
      </c>
      <c r="O240" s="11" t="s">
        <v>1470</v>
      </c>
    </row>
    <row r="241" spans="1:15" ht="12.75" customHeight="1">
      <c r="A241" s="10" t="s">
        <v>353</v>
      </c>
      <c r="B241" s="10" t="s">
        <v>1444</v>
      </c>
      <c r="C241" s="37">
        <f t="shared" si="13"/>
        <v>11.400000000000002</v>
      </c>
      <c r="D241" s="30">
        <v>2.5</v>
      </c>
      <c r="E241" s="30">
        <f t="shared" si="12"/>
        <v>2.5</v>
      </c>
      <c r="F241" s="7">
        <v>226</v>
      </c>
      <c r="G241" s="7">
        <v>33591</v>
      </c>
      <c r="I241" s="10" t="s">
        <v>806</v>
      </c>
      <c r="J241" s="10" t="s">
        <v>1622</v>
      </c>
      <c r="K241" s="32" t="s">
        <v>1473</v>
      </c>
      <c r="L241" s="33">
        <v>2.5423727929592133</v>
      </c>
      <c r="M241" s="33"/>
      <c r="N241" s="15">
        <v>4</v>
      </c>
      <c r="O241" s="7">
        <v>241229</v>
      </c>
    </row>
    <row r="242" spans="1:15" ht="12.75" customHeight="1">
      <c r="A242" s="10" t="s">
        <v>726</v>
      </c>
      <c r="B242" s="10" t="s">
        <v>1444</v>
      </c>
      <c r="C242" s="37">
        <f t="shared" si="13"/>
        <v>18.700000000000003</v>
      </c>
      <c r="D242" s="30">
        <v>13.1</v>
      </c>
      <c r="E242" s="30">
        <v>13.1</v>
      </c>
      <c r="F242" s="7">
        <v>19</v>
      </c>
      <c r="G242" s="7">
        <v>328598</v>
      </c>
      <c r="I242" s="10" t="s">
        <v>300</v>
      </c>
      <c r="J242" s="10" t="s">
        <v>1477</v>
      </c>
      <c r="K242" s="32" t="s">
        <v>1473</v>
      </c>
      <c r="L242" s="33">
        <v>36.84210479259491</v>
      </c>
      <c r="M242" s="33"/>
      <c r="N242" s="15">
        <v>186</v>
      </c>
      <c r="O242" s="7">
        <v>588</v>
      </c>
    </row>
    <row r="243" spans="1:15" ht="12.75" customHeight="1">
      <c r="A243" s="10" t="s">
        <v>1636</v>
      </c>
      <c r="B243" s="10" t="s">
        <v>1444</v>
      </c>
      <c r="C243" s="37">
        <f t="shared" si="13"/>
        <v>21.200000000000003</v>
      </c>
      <c r="D243" s="33"/>
      <c r="E243" s="36"/>
      <c r="F243" s="15">
        <v>19</v>
      </c>
      <c r="G243" s="7">
        <v>665572</v>
      </c>
      <c r="I243" s="10" t="s">
        <v>813</v>
      </c>
      <c r="J243" s="10" t="s">
        <v>1479</v>
      </c>
      <c r="K243" s="32" t="s">
        <v>1472</v>
      </c>
      <c r="L243" s="33">
        <v>5.7692307978868484</v>
      </c>
      <c r="M243" s="33"/>
      <c r="N243" s="15" t="s">
        <v>1819</v>
      </c>
      <c r="O243" s="15" t="s">
        <v>1820</v>
      </c>
    </row>
    <row r="244" spans="1:15" ht="12.75" customHeight="1">
      <c r="A244" s="10" t="s">
        <v>735</v>
      </c>
      <c r="B244" s="10" t="s">
        <v>1444</v>
      </c>
      <c r="C244" s="33">
        <v>18.94</v>
      </c>
      <c r="D244" s="30">
        <v>6.3</v>
      </c>
      <c r="E244" s="36">
        <f>C248-C245</f>
        <v>3.219999999999999</v>
      </c>
      <c r="F244" s="7">
        <v>19</v>
      </c>
      <c r="G244" s="7">
        <v>865493</v>
      </c>
      <c r="I244" s="10" t="s">
        <v>139</v>
      </c>
      <c r="J244" s="17" t="s">
        <v>140</v>
      </c>
      <c r="K244" s="34" t="s">
        <v>1476</v>
      </c>
      <c r="L244" s="34"/>
      <c r="M244" s="34"/>
      <c r="N244" s="13" t="s">
        <v>314</v>
      </c>
      <c r="O244" s="7">
        <v>276558</v>
      </c>
    </row>
    <row r="245" spans="1:15" ht="12.75" customHeight="1">
      <c r="A245" s="10" t="s">
        <v>354</v>
      </c>
      <c r="B245" s="10" t="s">
        <v>1444</v>
      </c>
      <c r="C245" s="36">
        <v>34.28</v>
      </c>
      <c r="E245" s="36"/>
      <c r="F245" s="7">
        <v>2163</v>
      </c>
      <c r="G245" s="7">
        <v>3443</v>
      </c>
      <c r="I245" s="10" t="s">
        <v>298</v>
      </c>
      <c r="J245" s="17" t="s">
        <v>2042</v>
      </c>
      <c r="K245" s="30" t="s">
        <v>140</v>
      </c>
      <c r="L245" s="33">
        <v>-39.62264060974121</v>
      </c>
      <c r="M245" s="33"/>
      <c r="N245" s="15">
        <v>54</v>
      </c>
      <c r="O245" s="7">
        <v>305304</v>
      </c>
    </row>
    <row r="246" spans="1:15" ht="12.75" customHeight="1">
      <c r="A246" s="10" t="s">
        <v>355</v>
      </c>
      <c r="B246" s="10" t="s">
        <v>1444</v>
      </c>
      <c r="E246" s="36"/>
      <c r="I246" s="10" t="s">
        <v>1958</v>
      </c>
      <c r="J246" s="10" t="s">
        <v>340</v>
      </c>
      <c r="K246" s="34" t="s">
        <v>1584</v>
      </c>
      <c r="L246" s="34"/>
      <c r="M246" s="34"/>
      <c r="N246" s="7">
        <v>7</v>
      </c>
      <c r="O246" s="7">
        <v>1016211</v>
      </c>
    </row>
    <row r="247" spans="1:15" ht="12.75" customHeight="1">
      <c r="A247" s="10" t="s">
        <v>368</v>
      </c>
      <c r="B247" s="10" t="s">
        <v>1444</v>
      </c>
      <c r="E247" s="36">
        <v>3.1</v>
      </c>
      <c r="F247" s="7">
        <v>9</v>
      </c>
      <c r="G247" s="7">
        <v>839160</v>
      </c>
      <c r="I247" s="10" t="s">
        <v>1959</v>
      </c>
      <c r="J247" s="10" t="s">
        <v>340</v>
      </c>
      <c r="K247" s="34" t="s">
        <v>1584</v>
      </c>
      <c r="L247" s="34"/>
      <c r="M247" s="34"/>
      <c r="N247" s="7">
        <v>7</v>
      </c>
      <c r="O247" s="7">
        <v>1127460</v>
      </c>
    </row>
    <row r="248" spans="1:15" ht="12.75" customHeight="1">
      <c r="A248" s="10" t="s">
        <v>770</v>
      </c>
      <c r="B248" s="10" t="s">
        <v>1444</v>
      </c>
      <c r="C248" s="36">
        <v>37.5</v>
      </c>
      <c r="D248" s="30" t="s">
        <v>1160</v>
      </c>
      <c r="F248" s="7">
        <v>9</v>
      </c>
      <c r="G248" s="7">
        <v>1151429</v>
      </c>
      <c r="I248" s="10" t="s">
        <v>1960</v>
      </c>
      <c r="J248" s="10" t="s">
        <v>340</v>
      </c>
      <c r="K248" s="34" t="s">
        <v>1584</v>
      </c>
      <c r="L248" s="34"/>
      <c r="M248" s="34"/>
      <c r="N248" s="7">
        <v>7</v>
      </c>
      <c r="O248" s="7">
        <v>1129060</v>
      </c>
    </row>
    <row r="249" ht="12.75" customHeight="1">
      <c r="C249" s="36">
        <f>C248+E247</f>
        <v>40.6</v>
      </c>
    </row>
    <row r="250" spans="2:15" ht="12.75" customHeight="1">
      <c r="B250" s="11"/>
      <c r="D250" s="29" t="s">
        <v>1161</v>
      </c>
      <c r="E250" s="29" t="s">
        <v>1162</v>
      </c>
      <c r="F250" s="11"/>
      <c r="G250" s="11" t="s">
        <v>93</v>
      </c>
      <c r="I250" s="133" t="s">
        <v>1922</v>
      </c>
      <c r="J250" s="133"/>
      <c r="K250" s="133"/>
      <c r="L250" s="133"/>
      <c r="M250" s="133"/>
      <c r="N250" s="133"/>
      <c r="O250" s="133"/>
    </row>
    <row r="251" spans="1:16" ht="12.75" customHeight="1">
      <c r="A251" s="11" t="s">
        <v>1993</v>
      </c>
      <c r="B251" s="11" t="s">
        <v>91</v>
      </c>
      <c r="C251" s="29"/>
      <c r="D251" s="29" t="s">
        <v>329</v>
      </c>
      <c r="E251" s="29" t="s">
        <v>329</v>
      </c>
      <c r="F251" s="11" t="s">
        <v>93</v>
      </c>
      <c r="G251" s="11" t="s">
        <v>1470</v>
      </c>
      <c r="I251" s="134" t="s">
        <v>1760</v>
      </c>
      <c r="J251" s="134"/>
      <c r="K251" s="134"/>
      <c r="L251" s="134"/>
      <c r="M251" s="134"/>
      <c r="N251" s="134"/>
      <c r="O251" s="134"/>
      <c r="P251" s="3"/>
    </row>
    <row r="252" spans="1:16" ht="12.75" customHeight="1">
      <c r="A252" s="10" t="s">
        <v>382</v>
      </c>
      <c r="B252" s="10" t="s">
        <v>1450</v>
      </c>
      <c r="C252" s="29" t="s">
        <v>92</v>
      </c>
      <c r="D252" s="30">
        <v>4.1</v>
      </c>
      <c r="E252" s="30">
        <f>C254-C253</f>
        <v>4.100000000000001</v>
      </c>
      <c r="F252" s="7">
        <v>44</v>
      </c>
      <c r="G252" s="7">
        <v>507900</v>
      </c>
      <c r="I252" s="128" t="s">
        <v>1761</v>
      </c>
      <c r="J252" s="128"/>
      <c r="K252" s="128"/>
      <c r="L252" s="128"/>
      <c r="M252" s="128"/>
      <c r="N252" s="128"/>
      <c r="O252" s="128"/>
      <c r="P252" s="3"/>
    </row>
    <row r="253" spans="1:15" ht="12.75" customHeight="1">
      <c r="A253" s="10" t="s">
        <v>383</v>
      </c>
      <c r="B253" s="10" t="s">
        <v>1450</v>
      </c>
      <c r="C253" s="36">
        <f>C254-D252</f>
        <v>-36.7</v>
      </c>
      <c r="D253" s="30">
        <v>21.7</v>
      </c>
      <c r="E253" s="30">
        <f>-10.9-C254</f>
        <v>21.700000000000003</v>
      </c>
      <c r="F253" s="7" t="s">
        <v>1972</v>
      </c>
      <c r="I253" s="128"/>
      <c r="J253" s="128"/>
      <c r="K253" s="128"/>
      <c r="L253" s="128"/>
      <c r="M253" s="128"/>
      <c r="N253" s="128"/>
      <c r="O253" s="128"/>
    </row>
    <row r="254" spans="1:9" ht="12.75" customHeight="1">
      <c r="A254" s="10" t="s">
        <v>862</v>
      </c>
      <c r="B254" s="10" t="s">
        <v>1450</v>
      </c>
      <c r="C254" s="36">
        <f>-10.9-D253</f>
        <v>-32.6</v>
      </c>
      <c r="D254" s="33">
        <v>0</v>
      </c>
      <c r="E254" s="30">
        <v>0</v>
      </c>
      <c r="F254" s="15">
        <v>45</v>
      </c>
      <c r="G254" s="7">
        <v>46414</v>
      </c>
      <c r="I254" t="s">
        <v>1762</v>
      </c>
    </row>
    <row r="255" spans="1:7" ht="12.75" customHeight="1">
      <c r="A255" s="10" t="s">
        <v>593</v>
      </c>
      <c r="B255" s="10" t="s">
        <v>1450</v>
      </c>
      <c r="C255" s="42" t="s">
        <v>1986</v>
      </c>
      <c r="D255" s="30">
        <v>8.9</v>
      </c>
      <c r="E255" s="36">
        <v>5.6</v>
      </c>
      <c r="F255" s="7">
        <v>57</v>
      </c>
      <c r="G255" s="7">
        <v>12146</v>
      </c>
    </row>
    <row r="256" spans="1:7" ht="12.75" customHeight="1">
      <c r="A256" s="10" t="s">
        <v>1648</v>
      </c>
      <c r="B256" s="10" t="s">
        <v>1450</v>
      </c>
      <c r="C256" s="45">
        <v>-10.9</v>
      </c>
      <c r="D256" s="33"/>
      <c r="E256" s="36">
        <v>3.3</v>
      </c>
      <c r="F256" s="15">
        <v>105</v>
      </c>
      <c r="G256" s="7">
        <v>217893</v>
      </c>
    </row>
    <row r="257" spans="1:7" ht="12.75" customHeight="1">
      <c r="A257" s="10" t="s">
        <v>598</v>
      </c>
      <c r="B257" s="10" t="s">
        <v>1450</v>
      </c>
      <c r="C257" s="33">
        <v>-5.29100522398948</v>
      </c>
      <c r="D257" s="30">
        <v>1.6</v>
      </c>
      <c r="E257" s="36">
        <f aca="true" t="shared" si="14" ref="E257:E266">C259-C258</f>
        <v>0.5</v>
      </c>
      <c r="F257" s="7">
        <v>105</v>
      </c>
      <c r="G257" s="7">
        <v>70715</v>
      </c>
    </row>
    <row r="258" spans="1:6" ht="12.75" customHeight="1">
      <c r="A258" s="10" t="s">
        <v>151</v>
      </c>
      <c r="B258" s="10" t="s">
        <v>1450</v>
      </c>
      <c r="C258" s="39" t="s">
        <v>308</v>
      </c>
      <c r="E258" s="36">
        <f t="shared" si="14"/>
        <v>1.1</v>
      </c>
      <c r="F258" s="7">
        <v>87</v>
      </c>
    </row>
    <row r="259" spans="1:7" ht="12.75" customHeight="1">
      <c r="A259" s="10" t="s">
        <v>602</v>
      </c>
      <c r="B259" s="10" t="s">
        <v>1450</v>
      </c>
      <c r="C259" s="36">
        <f>C256+9.4</f>
        <v>-1.5</v>
      </c>
      <c r="D259" s="30">
        <v>9.9</v>
      </c>
      <c r="E259" s="30">
        <v>9.9</v>
      </c>
      <c r="F259" s="7">
        <v>72</v>
      </c>
      <c r="G259" s="7">
        <v>293474</v>
      </c>
    </row>
    <row r="260" spans="1:7" ht="12.75" customHeight="1">
      <c r="A260" s="10" t="s">
        <v>608</v>
      </c>
      <c r="B260" s="10" t="s">
        <v>1450</v>
      </c>
      <c r="C260" s="36">
        <v>-0.4</v>
      </c>
      <c r="D260" s="30">
        <v>8</v>
      </c>
      <c r="E260" s="36">
        <f t="shared" si="14"/>
        <v>2.4000000000000004</v>
      </c>
      <c r="F260" s="7">
        <v>42</v>
      </c>
      <c r="G260" s="7">
        <v>70601</v>
      </c>
    </row>
    <row r="261" spans="1:7" ht="12.75" customHeight="1">
      <c r="A261" s="10" t="s">
        <v>729</v>
      </c>
      <c r="B261" s="10" t="s">
        <v>1450</v>
      </c>
      <c r="C261" s="36">
        <f>C260+D259</f>
        <v>9.5</v>
      </c>
      <c r="E261" s="36">
        <f t="shared" si="14"/>
        <v>5.502650000000001</v>
      </c>
      <c r="F261" s="7">
        <v>42</v>
      </c>
      <c r="G261" s="7">
        <v>268000</v>
      </c>
    </row>
    <row r="262" spans="1:7" ht="12.75" customHeight="1">
      <c r="A262" s="10" t="s">
        <v>1168</v>
      </c>
      <c r="B262" s="10" t="s">
        <v>1450</v>
      </c>
      <c r="C262" s="36">
        <f>C261+2.4</f>
        <v>11.9</v>
      </c>
      <c r="D262" s="34"/>
      <c r="E262" s="36">
        <f t="shared" si="14"/>
        <v>0.09734999999999872</v>
      </c>
      <c r="F262" s="13" t="s">
        <v>1455</v>
      </c>
      <c r="G262" s="7">
        <v>345381</v>
      </c>
    </row>
    <row r="263" spans="1:7" ht="12.75" customHeight="1">
      <c r="A263" s="10" t="s">
        <v>384</v>
      </c>
      <c r="B263" s="10" t="s">
        <v>1450</v>
      </c>
      <c r="C263" s="38">
        <f>C264-(G263-G262)/100000</f>
        <v>17.40265</v>
      </c>
      <c r="D263" s="30">
        <v>1</v>
      </c>
      <c r="E263" s="30">
        <f t="shared" si="14"/>
        <v>1</v>
      </c>
      <c r="F263" s="7">
        <v>42</v>
      </c>
      <c r="G263" s="7">
        <v>355116</v>
      </c>
    </row>
    <row r="264" spans="1:7" ht="12.75" customHeight="1">
      <c r="A264" s="10" t="s">
        <v>385</v>
      </c>
      <c r="B264" s="10" t="s">
        <v>1450</v>
      </c>
      <c r="C264" s="36">
        <f>C261+D260</f>
        <v>17.5</v>
      </c>
      <c r="D264" s="30">
        <v>0</v>
      </c>
      <c r="E264" s="30">
        <f>C266-C265</f>
        <v>0</v>
      </c>
      <c r="F264" s="7">
        <v>50</v>
      </c>
      <c r="G264" s="7">
        <v>274252</v>
      </c>
    </row>
    <row r="265" spans="1:7" ht="12.75" customHeight="1">
      <c r="A265" s="10" t="s">
        <v>386</v>
      </c>
      <c r="B265" s="10" t="s">
        <v>1450</v>
      </c>
      <c r="C265" s="36">
        <f>C264+D263</f>
        <v>18.5</v>
      </c>
      <c r="D265" s="30">
        <v>5.9</v>
      </c>
      <c r="E265" s="30">
        <f>C267-C266</f>
        <v>5.899999999999999</v>
      </c>
      <c r="F265" s="7">
        <v>10</v>
      </c>
      <c r="G265" s="7">
        <v>1057587</v>
      </c>
    </row>
    <row r="266" spans="1:7" ht="12.75" customHeight="1">
      <c r="A266" s="10" t="s">
        <v>1449</v>
      </c>
      <c r="B266" s="10" t="s">
        <v>1450</v>
      </c>
      <c r="C266" s="36">
        <f>C265+D264</f>
        <v>18.5</v>
      </c>
      <c r="D266" s="34">
        <v>12.1</v>
      </c>
      <c r="E266" s="36">
        <f t="shared" si="14"/>
        <v>0.038239999999998275</v>
      </c>
      <c r="F266" s="13" t="s">
        <v>1451</v>
      </c>
      <c r="G266" s="7">
        <v>881819</v>
      </c>
    </row>
    <row r="267" spans="1:7" ht="12.75" customHeight="1">
      <c r="A267" s="10">
        <v>5234</v>
      </c>
      <c r="B267" s="10" t="s">
        <v>1450</v>
      </c>
      <c r="C267" s="38">
        <f>C266+D265</f>
        <v>24.4</v>
      </c>
      <c r="D267" s="34"/>
      <c r="E267" s="36">
        <f>C269-C268</f>
        <v>12.061760000000003</v>
      </c>
      <c r="F267" s="13" t="s">
        <v>1451</v>
      </c>
      <c r="G267" s="7">
        <v>877995</v>
      </c>
    </row>
    <row r="268" spans="1:7" ht="12.75" customHeight="1">
      <c r="A268" s="10" t="s">
        <v>619</v>
      </c>
      <c r="B268" s="10" t="s">
        <v>1450</v>
      </c>
      <c r="C268" s="38">
        <f>C267+(G266-G267)/100000</f>
        <v>24.438239999999997</v>
      </c>
      <c r="D268" s="30" t="s">
        <v>1160</v>
      </c>
      <c r="E268" s="36">
        <f>C270-C269</f>
        <v>3.1635300000000015</v>
      </c>
      <c r="F268" s="7">
        <v>10</v>
      </c>
      <c r="G268" s="7">
        <v>543910</v>
      </c>
    </row>
    <row r="269" spans="1:7" ht="12.75" customHeight="1">
      <c r="A269" s="10" t="s">
        <v>614</v>
      </c>
      <c r="B269" s="10" t="s">
        <v>1450</v>
      </c>
      <c r="C269" s="36">
        <f>C267+D266</f>
        <v>36.5</v>
      </c>
      <c r="E269" s="36"/>
      <c r="F269" s="7">
        <v>10</v>
      </c>
      <c r="G269" s="58">
        <v>227557</v>
      </c>
    </row>
    <row r="270" spans="1:7" ht="12.75" customHeight="1">
      <c r="A270" s="64"/>
      <c r="B270" s="64"/>
      <c r="C270" s="36">
        <f>C269+(G268-G269)/100000</f>
        <v>39.66353</v>
      </c>
      <c r="D270" s="73"/>
      <c r="E270" s="73"/>
      <c r="F270" s="65"/>
      <c r="G270" s="65"/>
    </row>
    <row r="271" spans="1:7" ht="12.75" customHeight="1">
      <c r="A271" s="64"/>
      <c r="B271" s="64"/>
      <c r="C271" s="73"/>
      <c r="D271" s="73"/>
      <c r="E271" s="73"/>
      <c r="F271" s="65"/>
      <c r="G271" s="65"/>
    </row>
    <row r="272" spans="1:7" ht="12.75" customHeight="1">
      <c r="A272" s="64"/>
      <c r="B272" s="64"/>
      <c r="C272" s="73"/>
      <c r="D272" s="73"/>
      <c r="E272" s="73"/>
      <c r="F272" s="65"/>
      <c r="G272" s="65"/>
    </row>
    <row r="273" spans="1:7" ht="12.75" customHeight="1">
      <c r="A273" s="64"/>
      <c r="B273" s="64"/>
      <c r="C273" s="73"/>
      <c r="D273" s="73"/>
      <c r="E273" s="73"/>
      <c r="F273" s="65"/>
      <c r="G273" s="65"/>
    </row>
    <row r="274" spans="1:7" ht="12.75" customHeight="1">
      <c r="A274" s="64"/>
      <c r="B274" s="64"/>
      <c r="C274" s="73"/>
      <c r="D274" s="73"/>
      <c r="E274" s="73"/>
      <c r="F274" s="65"/>
      <c r="G274" s="65"/>
    </row>
    <row r="275" spans="1:7" ht="12.75" customHeight="1">
      <c r="A275" s="74"/>
      <c r="B275" s="64"/>
      <c r="C275" s="73"/>
      <c r="D275" s="73"/>
      <c r="E275" s="73"/>
      <c r="F275" s="65"/>
      <c r="G275" s="65"/>
    </row>
    <row r="276" spans="1:7" ht="12.75" customHeight="1">
      <c r="A276" s="71"/>
      <c r="B276" s="64"/>
      <c r="C276" s="73"/>
      <c r="D276" s="73"/>
      <c r="E276" s="73"/>
      <c r="F276" s="65"/>
      <c r="G276" s="65"/>
    </row>
    <row r="277" spans="2:7" ht="12.75" customHeight="1">
      <c r="B277" s="61"/>
      <c r="C277" s="73"/>
      <c r="D277" s="72"/>
      <c r="E277" s="72"/>
      <c r="F277" s="62"/>
      <c r="G277" s="62"/>
    </row>
    <row r="278" spans="2:3" ht="12.75" customHeight="1">
      <c r="B278" s="10"/>
      <c r="C278" s="72"/>
    </row>
    <row r="279" ht="12.75" customHeight="1">
      <c r="B279" s="10"/>
    </row>
    <row r="280" ht="12.75" customHeight="1">
      <c r="B280" s="10"/>
    </row>
    <row r="281" ht="12.75" customHeight="1">
      <c r="B281" s="10"/>
    </row>
    <row r="282" ht="12.75" customHeight="1">
      <c r="B282" s="10"/>
    </row>
    <row r="283" ht="12.75" customHeight="1">
      <c r="B283" s="10"/>
    </row>
    <row r="284" ht="12.75" customHeight="1">
      <c r="B284" s="10"/>
    </row>
    <row r="285" ht="12.75" customHeight="1">
      <c r="B285" s="10"/>
    </row>
    <row r="286" ht="12.75" customHeight="1">
      <c r="B286" s="10"/>
    </row>
    <row r="287" ht="12.75" customHeight="1">
      <c r="B287" s="10"/>
    </row>
    <row r="343" ht="12.75" customHeight="1">
      <c r="I343" s="52"/>
    </row>
    <row r="344" ht="12.75" customHeight="1">
      <c r="I344" s="52"/>
    </row>
    <row r="345" ht="12.75" customHeight="1">
      <c r="H345" s="54"/>
    </row>
    <row r="353" spans="1:23" s="1" customFormat="1" ht="12.75" customHeight="1">
      <c r="A353" s="10"/>
      <c r="B353" s="7"/>
      <c r="C353" s="30"/>
      <c r="D353" s="30"/>
      <c r="E353" s="30"/>
      <c r="F353" s="7"/>
      <c r="G353" s="7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s="1" customFormat="1" ht="12.75" customHeight="1">
      <c r="A354" s="10"/>
      <c r="B354" s="7"/>
      <c r="C354" s="30"/>
      <c r="D354" s="30"/>
      <c r="E354" s="30"/>
      <c r="F354" s="7"/>
      <c r="G354" s="7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s="3" customFormat="1" ht="12.75" customHeight="1">
      <c r="A355" s="10"/>
      <c r="B355" s="7"/>
      <c r="C355" s="30"/>
      <c r="D355" s="30"/>
      <c r="E355" s="30"/>
      <c r="F355" s="7"/>
      <c r="G355" s="7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s="3" customFormat="1" ht="12.75" customHeight="1">
      <c r="A356" s="10"/>
      <c r="B356" s="7"/>
      <c r="C356" s="30"/>
      <c r="D356" s="30"/>
      <c r="E356" s="30"/>
      <c r="F356" s="7"/>
      <c r="G356" s="7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411" spans="1:23" s="9" customFormat="1" ht="12">
      <c r="A411" s="10"/>
      <c r="B411" s="7"/>
      <c r="C411" s="30"/>
      <c r="D411" s="30"/>
      <c r="E411" s="30"/>
      <c r="F411" s="7"/>
      <c r="G411" s="7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</sheetData>
  <mergeCells count="6">
    <mergeCell ref="I252:O253"/>
    <mergeCell ref="A187:B187"/>
    <mergeCell ref="A1:I1"/>
    <mergeCell ref="A63:B63"/>
    <mergeCell ref="I250:O250"/>
    <mergeCell ref="I251:O251"/>
  </mergeCells>
  <printOptions horizontalCentered="1" verticalCentered="1"/>
  <pageMargins left="0.25" right="0.25" top="0.5" bottom="0.5" header="0.5" footer="0.5"/>
  <pageSetup horizontalDpi="600" verticalDpi="600" orientation="portrait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82:A182"/>
  <sheetViews>
    <sheetView workbookViewId="0" topLeftCell="A1">
      <selection activeCell="G28" sqref="A1:G28"/>
    </sheetView>
  </sheetViews>
  <sheetFormatPr defaultColWidth="11.421875" defaultRowHeight="12.75"/>
  <cols>
    <col min="1" max="1" width="8.8515625" style="0" customWidth="1"/>
    <col min="2" max="2" width="12.421875" style="51" customWidth="1"/>
    <col min="3" max="3" width="8.8515625" style="51" customWidth="1"/>
    <col min="4" max="4" width="14.7109375" style="51" bestFit="1" customWidth="1"/>
    <col min="5" max="6" width="13.28125" style="51" bestFit="1" customWidth="1"/>
    <col min="7" max="16384" width="8.8515625" style="0" customWidth="1"/>
  </cols>
  <sheetData>
    <row r="182" ht="12">
      <c r="A182" s="60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Rymarqius</dc:creator>
  <cp:keywords/>
  <dc:description/>
  <cp:lastModifiedBy>David STERN</cp:lastModifiedBy>
  <cp:lastPrinted>2004-11-11T21:32:47Z</cp:lastPrinted>
  <dcterms:created xsi:type="dcterms:W3CDTF">2004-07-08T14:40:58Z</dcterms:created>
  <dcterms:modified xsi:type="dcterms:W3CDTF">2005-08-04T16:18:18Z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